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21075" windowHeight="11835"/>
  </bookViews>
  <sheets>
    <sheet name="2021" sheetId="4" r:id="rId1"/>
    <sheet name="2020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P30" i="4"/>
  <c r="O30"/>
  <c r="N30"/>
  <c r="K30"/>
  <c r="J30"/>
  <c r="I30"/>
  <c r="P29"/>
  <c r="O29"/>
  <c r="N29"/>
  <c r="K29"/>
  <c r="J29"/>
  <c r="I29"/>
  <c r="P28"/>
  <c r="O28"/>
  <c r="N28"/>
  <c r="K28"/>
  <c r="J28"/>
  <c r="I28"/>
  <c r="P27"/>
  <c r="O27"/>
  <c r="N27"/>
  <c r="K27"/>
  <c r="J27"/>
  <c r="I27"/>
  <c r="P26"/>
  <c r="O26"/>
  <c r="N26"/>
  <c r="K26"/>
  <c r="J26"/>
  <c r="I26"/>
  <c r="P25"/>
  <c r="O25"/>
  <c r="N25"/>
  <c r="K25"/>
  <c r="J25"/>
  <c r="I25"/>
  <c r="P24"/>
  <c r="O24"/>
  <c r="N24"/>
  <c r="K24"/>
  <c r="J24"/>
  <c r="I24"/>
  <c r="P23"/>
  <c r="O23"/>
  <c r="N23"/>
  <c r="K23"/>
  <c r="J23"/>
  <c r="I23"/>
  <c r="P22"/>
  <c r="O22"/>
  <c r="N22"/>
  <c r="K22"/>
  <c r="J22"/>
  <c r="I22"/>
  <c r="P21"/>
  <c r="O21"/>
  <c r="N21"/>
  <c r="K21"/>
  <c r="J21"/>
  <c r="I21"/>
  <c r="P20"/>
  <c r="O20"/>
  <c r="N20"/>
  <c r="K20"/>
  <c r="J20"/>
  <c r="I20"/>
  <c r="G20"/>
  <c r="G23" s="1"/>
  <c r="F20"/>
  <c r="F23" s="1"/>
  <c r="E20"/>
  <c r="E23" s="1"/>
  <c r="P19"/>
  <c r="O19"/>
  <c r="N19"/>
  <c r="K19"/>
  <c r="J19"/>
  <c r="I19"/>
  <c r="P18"/>
  <c r="O18"/>
  <c r="N18"/>
  <c r="K18"/>
  <c r="J18"/>
  <c r="I18"/>
  <c r="P17"/>
  <c r="O17"/>
  <c r="N17"/>
  <c r="K17"/>
  <c r="J17"/>
  <c r="I17"/>
  <c r="P16"/>
  <c r="O16"/>
  <c r="N16"/>
  <c r="K16"/>
  <c r="J16"/>
  <c r="I16"/>
  <c r="P15"/>
  <c r="O15"/>
  <c r="N15"/>
  <c r="K15"/>
  <c r="J15"/>
  <c r="I15"/>
  <c r="P14"/>
  <c r="O14"/>
  <c r="N14"/>
  <c r="K14"/>
  <c r="J14"/>
  <c r="I14"/>
  <c r="P13"/>
  <c r="O13"/>
  <c r="N13"/>
  <c r="K13"/>
  <c r="J13"/>
  <c r="I13"/>
  <c r="P12"/>
  <c r="O12"/>
  <c r="N12"/>
  <c r="K12"/>
  <c r="J12"/>
  <c r="I12"/>
  <c r="G12"/>
  <c r="G13" s="1"/>
  <c r="F12"/>
  <c r="F13" s="1"/>
  <c r="E12"/>
  <c r="E13" s="1"/>
  <c r="P11"/>
  <c r="O11"/>
  <c r="N11"/>
  <c r="K11"/>
  <c r="J11"/>
  <c r="I11"/>
  <c r="G11"/>
  <c r="F11"/>
  <c r="E11"/>
  <c r="P10"/>
  <c r="O10"/>
  <c r="N10"/>
  <c r="K10"/>
  <c r="J10"/>
  <c r="I10"/>
  <c r="P9"/>
  <c r="O9"/>
  <c r="N9"/>
  <c r="K9"/>
  <c r="J9"/>
  <c r="I9"/>
  <c r="P8"/>
  <c r="O8"/>
  <c r="N8"/>
  <c r="K8"/>
  <c r="J8"/>
  <c r="I8"/>
  <c r="P7"/>
  <c r="O7"/>
  <c r="N7"/>
  <c r="K7"/>
  <c r="J7"/>
  <c r="I7"/>
  <c r="P6"/>
  <c r="O6"/>
  <c r="N6"/>
  <c r="K6"/>
  <c r="G7" s="1"/>
  <c r="G8" s="1"/>
  <c r="J6"/>
  <c r="F7" s="1"/>
  <c r="F8" s="1"/>
  <c r="I6"/>
  <c r="P5"/>
  <c r="O5"/>
  <c r="N5"/>
  <c r="K5"/>
  <c r="J5"/>
  <c r="I5"/>
  <c r="P4"/>
  <c r="O4"/>
  <c r="N4"/>
  <c r="K4"/>
  <c r="J4"/>
  <c r="I4"/>
  <c r="G4"/>
  <c r="F4"/>
  <c r="E4"/>
  <c r="P3"/>
  <c r="O3"/>
  <c r="N3"/>
  <c r="K3"/>
  <c r="J3"/>
  <c r="I3"/>
  <c r="G3"/>
  <c r="F3"/>
  <c r="E3"/>
  <c r="P2"/>
  <c r="O2"/>
  <c r="N2"/>
  <c r="K2"/>
  <c r="J2"/>
  <c r="I2"/>
  <c r="E7" s="1"/>
  <c r="E8" s="1"/>
  <c r="G2"/>
  <c r="F2"/>
  <c r="E2"/>
  <c r="P30" i="1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20"/>
  <c r="O20"/>
  <c r="N20"/>
  <c r="P19"/>
  <c r="O19"/>
  <c r="N19"/>
  <c r="P18"/>
  <c r="O18"/>
  <c r="N18"/>
  <c r="P17"/>
  <c r="O17"/>
  <c r="N17"/>
  <c r="P16"/>
  <c r="O16"/>
  <c r="N16"/>
  <c r="P15"/>
  <c r="O15"/>
  <c r="N15"/>
  <c r="P14"/>
  <c r="O14"/>
  <c r="N14"/>
  <c r="P13"/>
  <c r="O13"/>
  <c r="N13"/>
  <c r="P12"/>
  <c r="O12"/>
  <c r="N12"/>
  <c r="P11"/>
  <c r="O11"/>
  <c r="N11"/>
  <c r="P10"/>
  <c r="O10"/>
  <c r="N10"/>
  <c r="P9"/>
  <c r="O9"/>
  <c r="N9"/>
  <c r="P8"/>
  <c r="O8"/>
  <c r="N8"/>
  <c r="P7"/>
  <c r="O7"/>
  <c r="N7"/>
  <c r="P6"/>
  <c r="O6"/>
  <c r="N6"/>
  <c r="P5"/>
  <c r="O5"/>
  <c r="N5"/>
  <c r="P4"/>
  <c r="O4"/>
  <c r="N4"/>
  <c r="P3"/>
  <c r="O3"/>
  <c r="N3"/>
  <c r="P2"/>
  <c r="O2"/>
  <c r="N2"/>
  <c r="K30"/>
  <c r="J30"/>
  <c r="I30"/>
  <c r="G20"/>
  <c r="G23" s="1"/>
  <c r="F20"/>
  <c r="F23" s="1"/>
  <c r="E20"/>
  <c r="E23" s="1"/>
  <c r="G11"/>
  <c r="F11"/>
  <c r="E11"/>
  <c r="E15" i="4" l="1"/>
  <c r="E16" s="1"/>
  <c r="E17" s="1"/>
  <c r="E19"/>
  <c r="E21" s="1"/>
  <c r="E9"/>
  <c r="F15"/>
  <c r="F16" s="1"/>
  <c r="F17" s="1"/>
  <c r="F19"/>
  <c r="F21" s="1"/>
  <c r="F9"/>
  <c r="G15"/>
  <c r="G16" s="1"/>
  <c r="G17" s="1"/>
  <c r="G19"/>
  <c r="G21" s="1"/>
  <c r="G9"/>
  <c r="G24"/>
  <c r="F24"/>
  <c r="E24"/>
  <c r="F24" i="1"/>
  <c r="G24"/>
  <c r="E24"/>
  <c r="G12"/>
  <c r="G13" s="1"/>
  <c r="F12"/>
  <c r="F13" s="1"/>
  <c r="E12"/>
  <c r="E13" s="1"/>
  <c r="G7"/>
  <c r="G8" s="1"/>
  <c r="F7"/>
  <c r="F8" s="1"/>
  <c r="E7"/>
  <c r="E8" s="1"/>
  <c r="E15" s="1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3"/>
  <c r="J3"/>
  <c r="I3"/>
  <c r="K2"/>
  <c r="J2"/>
  <c r="I2"/>
  <c r="G2"/>
  <c r="F2"/>
  <c r="E2"/>
  <c r="G4"/>
  <c r="F4"/>
  <c r="E4"/>
  <c r="G3"/>
  <c r="F3"/>
  <c r="E3"/>
  <c r="F9" l="1"/>
  <c r="F15"/>
  <c r="F16" s="1"/>
  <c r="F17" s="1"/>
  <c r="F19"/>
  <c r="F21" s="1"/>
  <c r="E16"/>
  <c r="E17" s="1"/>
  <c r="E19"/>
  <c r="E21" s="1"/>
  <c r="E9"/>
  <c r="G19"/>
  <c r="G21" s="1"/>
  <c r="G15"/>
  <c r="G16" s="1"/>
  <c r="G17" s="1"/>
  <c r="G9"/>
</calcChain>
</file>

<file path=xl/sharedStrings.xml><?xml version="1.0" encoding="utf-8"?>
<sst xmlns="http://schemas.openxmlformats.org/spreadsheetml/2006/main" count="62" uniqueCount="27">
  <si>
    <t>měsíc</t>
  </si>
  <si>
    <t>výška (m)</t>
  </si>
  <si>
    <t>váha (kg)</t>
  </si>
  <si>
    <t>průměr</t>
  </si>
  <si>
    <t>st dev</t>
  </si>
  <si>
    <t>cov</t>
  </si>
  <si>
    <t>počet</t>
  </si>
  <si>
    <t>corr</t>
  </si>
  <si>
    <t>1-2</t>
  </si>
  <si>
    <t>1-3</t>
  </si>
  <si>
    <t>2-3</t>
  </si>
  <si>
    <t>CORREL</t>
  </si>
  <si>
    <t>COVAR</t>
  </si>
  <si>
    <t>korigovana</t>
  </si>
  <si>
    <t>e-corr</t>
  </si>
  <si>
    <t>F</t>
  </si>
  <si>
    <t>z</t>
  </si>
  <si>
    <t>P</t>
  </si>
  <si>
    <t>Fisherova transformace</t>
  </si>
  <si>
    <t>Studentovo rozdělení</t>
  </si>
  <si>
    <t>t</t>
  </si>
  <si>
    <t>stupňů volnosti</t>
  </si>
  <si>
    <t>signifikance</t>
  </si>
  <si>
    <t>konf interval</t>
  </si>
  <si>
    <t>z-výška</t>
  </si>
  <si>
    <t>z-váha</t>
  </si>
  <si>
    <t>z-měsíc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</si>
</sst>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0" fillId="2" borderId="0" xfId="0" applyFill="1"/>
    <xf numFmtId="0" fontId="2" fillId="0" borderId="0" xfId="0" applyFo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5180446194225731E-2"/>
          <c:y val="5.6030183727034097E-2"/>
          <c:w val="0.85666688538932634"/>
          <c:h val="0.83238407699037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619422572178477E-3"/>
                  <c:y val="-9.9931466899970942E-2"/>
                </c:manualLayout>
              </c:layout>
              <c:numFmt formatCode="General" sourceLinked="0"/>
            </c:trendlineLbl>
          </c:trendline>
          <c:xVal>
            <c:numRef>
              <c:f>'2021'!$N$2:$N$30</c:f>
              <c:numCache>
                <c:formatCode>General</c:formatCode>
                <c:ptCount val="29"/>
                <c:pt idx="0">
                  <c:v>0.27277738161163456</c:v>
                </c:pt>
                <c:pt idx="1">
                  <c:v>-0.96324512881605584</c:v>
                </c:pt>
                <c:pt idx="2">
                  <c:v>-0.34523387360221064</c:v>
                </c:pt>
                <c:pt idx="3">
                  <c:v>1.8796066451676294</c:v>
                </c:pt>
                <c:pt idx="4">
                  <c:v>0.27277738161163456</c:v>
                </c:pt>
                <c:pt idx="5">
                  <c:v>0.27277738161163456</c:v>
                </c:pt>
                <c:pt idx="6">
                  <c:v>2.2504133982959367</c:v>
                </c:pt>
                <c:pt idx="7">
                  <c:v>-1.086847379858825</c:v>
                </c:pt>
                <c:pt idx="8">
                  <c:v>2.5572879526096489E-2</c:v>
                </c:pt>
                <c:pt idx="9">
                  <c:v>1.2615953899537842</c:v>
                </c:pt>
                <c:pt idx="10">
                  <c:v>0.64358413473994169</c:v>
                </c:pt>
                <c:pt idx="11">
                  <c:v>0.39637963265440362</c:v>
                </c:pt>
                <c:pt idx="12">
                  <c:v>-0.96324512881605584</c:v>
                </c:pt>
                <c:pt idx="13">
                  <c:v>0.64358413473994169</c:v>
                </c:pt>
                <c:pt idx="14">
                  <c:v>0.64358413473994169</c:v>
                </c:pt>
                <c:pt idx="15">
                  <c:v>2.5572879526096489E-2</c:v>
                </c:pt>
                <c:pt idx="16">
                  <c:v>-9.8029371516672556E-2</c:v>
                </c:pt>
                <c:pt idx="17">
                  <c:v>-9.8029371516672556E-2</c:v>
                </c:pt>
                <c:pt idx="18">
                  <c:v>-2.0756653882009743</c:v>
                </c:pt>
                <c:pt idx="19">
                  <c:v>-0.34523387360221064</c:v>
                </c:pt>
                <c:pt idx="20">
                  <c:v>-0.2216316225594416</c:v>
                </c:pt>
                <c:pt idx="21">
                  <c:v>0.27277738161163456</c:v>
                </c:pt>
                <c:pt idx="22">
                  <c:v>-1.210449630901594</c:v>
                </c:pt>
                <c:pt idx="23">
                  <c:v>-1.8284608861154392</c:v>
                </c:pt>
                <c:pt idx="24">
                  <c:v>0.51998188369717269</c:v>
                </c:pt>
                <c:pt idx="25">
                  <c:v>1.1379931389110178</c:v>
                </c:pt>
                <c:pt idx="26">
                  <c:v>0.51998188369717269</c:v>
                </c:pt>
                <c:pt idx="27">
                  <c:v>-0.59243837568774871</c:v>
                </c:pt>
                <c:pt idx="28">
                  <c:v>-1.210449630901594</c:v>
                </c:pt>
              </c:numCache>
            </c:numRef>
          </c:xVal>
          <c:yVal>
            <c:numRef>
              <c:f>'2021'!$O$2:$O$30</c:f>
              <c:numCache>
                <c:formatCode>General</c:formatCode>
                <c:ptCount val="29"/>
                <c:pt idx="0">
                  <c:v>0.53807633710666669</c:v>
                </c:pt>
                <c:pt idx="1">
                  <c:v>0.45186521127189683</c:v>
                </c:pt>
                <c:pt idx="2">
                  <c:v>0.53807633710666669</c:v>
                </c:pt>
                <c:pt idx="3">
                  <c:v>0.71049858877620631</c:v>
                </c:pt>
                <c:pt idx="4">
                  <c:v>1.0553430921152855</c:v>
                </c:pt>
                <c:pt idx="5">
                  <c:v>-0.5826682987453411</c:v>
                </c:pt>
                <c:pt idx="6">
                  <c:v>1.5726098471239045</c:v>
                </c:pt>
                <c:pt idx="7">
                  <c:v>-0.5826682987453411</c:v>
                </c:pt>
                <c:pt idx="8">
                  <c:v>-0.5826682987453411</c:v>
                </c:pt>
                <c:pt idx="9">
                  <c:v>1.400187595454365</c:v>
                </c:pt>
                <c:pt idx="10">
                  <c:v>0.10702070793281754</c:v>
                </c:pt>
                <c:pt idx="11">
                  <c:v>-0.75509055041488071</c:v>
                </c:pt>
                <c:pt idx="12">
                  <c:v>-1.1861461795887298</c:v>
                </c:pt>
                <c:pt idx="13">
                  <c:v>1.400187595454365</c:v>
                </c:pt>
                <c:pt idx="14">
                  <c:v>0.45186521127189683</c:v>
                </c:pt>
                <c:pt idx="15">
                  <c:v>-0.5826682987453411</c:v>
                </c:pt>
                <c:pt idx="16">
                  <c:v>2.0036654762977535</c:v>
                </c:pt>
                <c:pt idx="17">
                  <c:v>-0.15161266957149191</c:v>
                </c:pt>
                <c:pt idx="18">
                  <c:v>-0.84130167624965047</c:v>
                </c:pt>
                <c:pt idx="19">
                  <c:v>-1.2723573054234996</c:v>
                </c:pt>
                <c:pt idx="20">
                  <c:v>-1.0999350537539601</c:v>
                </c:pt>
                <c:pt idx="21">
                  <c:v>0.53807633710666669</c:v>
                </c:pt>
                <c:pt idx="22">
                  <c:v>-0.84130167624965047</c:v>
                </c:pt>
                <c:pt idx="23">
                  <c:v>-2.048257437936428</c:v>
                </c:pt>
                <c:pt idx="24">
                  <c:v>-6.5401543736722106E-2</c:v>
                </c:pt>
                <c:pt idx="25">
                  <c:v>1.313976469619595</c:v>
                </c:pt>
                <c:pt idx="26">
                  <c:v>-0.32403492124103156</c:v>
                </c:pt>
                <c:pt idx="27">
                  <c:v>-1.0137239279191901</c:v>
                </c:pt>
                <c:pt idx="28">
                  <c:v>-0.15161266957149191</c:v>
                </c:pt>
              </c:numCache>
            </c:numRef>
          </c:yVal>
        </c:ser>
        <c:axId val="105403904"/>
        <c:axId val="105405440"/>
      </c:scatterChart>
      <c:valAx>
        <c:axId val="105403904"/>
        <c:scaling>
          <c:orientation val="minMax"/>
        </c:scaling>
        <c:axPos val="b"/>
        <c:numFmt formatCode="General" sourceLinked="1"/>
        <c:tickLblPos val="nextTo"/>
        <c:crossAx val="105405440"/>
        <c:crosses val="autoZero"/>
        <c:crossBetween val="midCat"/>
      </c:valAx>
      <c:valAx>
        <c:axId val="105405440"/>
        <c:scaling>
          <c:orientation val="minMax"/>
        </c:scaling>
        <c:axPos val="l"/>
        <c:majorGridlines/>
        <c:numFmt formatCode="General" sourceLinked="1"/>
        <c:tickLblPos val="nextTo"/>
        <c:crossAx val="105403904"/>
        <c:crosses val="autoZero"/>
        <c:crossBetween val="midCat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5180446194225731E-2"/>
          <c:y val="5.6030183727034097E-2"/>
          <c:w val="0.85666688538932634"/>
          <c:h val="0.83238407699037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619422572178477E-3"/>
                  <c:y val="-9.9931466899970997E-2"/>
                </c:manualLayout>
              </c:layout>
              <c:numFmt formatCode="General" sourceLinked="0"/>
            </c:trendlineLbl>
          </c:trendline>
          <c:xVal>
            <c:numRef>
              <c:f>'2021'!$O$2:$O$30</c:f>
              <c:numCache>
                <c:formatCode>General</c:formatCode>
                <c:ptCount val="29"/>
                <c:pt idx="0">
                  <c:v>0.53807633710666669</c:v>
                </c:pt>
                <c:pt idx="1">
                  <c:v>0.45186521127189683</c:v>
                </c:pt>
                <c:pt idx="2">
                  <c:v>0.53807633710666669</c:v>
                </c:pt>
                <c:pt idx="3">
                  <c:v>0.71049858877620631</c:v>
                </c:pt>
                <c:pt idx="4">
                  <c:v>1.0553430921152855</c:v>
                </c:pt>
                <c:pt idx="5">
                  <c:v>-0.5826682987453411</c:v>
                </c:pt>
                <c:pt idx="6">
                  <c:v>1.5726098471239045</c:v>
                </c:pt>
                <c:pt idx="7">
                  <c:v>-0.5826682987453411</c:v>
                </c:pt>
                <c:pt idx="8">
                  <c:v>-0.5826682987453411</c:v>
                </c:pt>
                <c:pt idx="9">
                  <c:v>1.400187595454365</c:v>
                </c:pt>
                <c:pt idx="10">
                  <c:v>0.10702070793281754</c:v>
                </c:pt>
                <c:pt idx="11">
                  <c:v>-0.75509055041488071</c:v>
                </c:pt>
                <c:pt idx="12">
                  <c:v>-1.1861461795887298</c:v>
                </c:pt>
                <c:pt idx="13">
                  <c:v>1.400187595454365</c:v>
                </c:pt>
                <c:pt idx="14">
                  <c:v>0.45186521127189683</c:v>
                </c:pt>
                <c:pt idx="15">
                  <c:v>-0.5826682987453411</c:v>
                </c:pt>
                <c:pt idx="16">
                  <c:v>2.0036654762977535</c:v>
                </c:pt>
                <c:pt idx="17">
                  <c:v>-0.15161266957149191</c:v>
                </c:pt>
                <c:pt idx="18">
                  <c:v>-0.84130167624965047</c:v>
                </c:pt>
                <c:pt idx="19">
                  <c:v>-1.2723573054234996</c:v>
                </c:pt>
                <c:pt idx="20">
                  <c:v>-1.0999350537539601</c:v>
                </c:pt>
                <c:pt idx="21">
                  <c:v>0.53807633710666669</c:v>
                </c:pt>
                <c:pt idx="22">
                  <c:v>-0.84130167624965047</c:v>
                </c:pt>
                <c:pt idx="23">
                  <c:v>-2.048257437936428</c:v>
                </c:pt>
                <c:pt idx="24">
                  <c:v>-6.5401543736722106E-2</c:v>
                </c:pt>
                <c:pt idx="25">
                  <c:v>1.313976469619595</c:v>
                </c:pt>
                <c:pt idx="26">
                  <c:v>-0.32403492124103156</c:v>
                </c:pt>
                <c:pt idx="27">
                  <c:v>-1.0137239279191901</c:v>
                </c:pt>
                <c:pt idx="28">
                  <c:v>-0.15161266957149191</c:v>
                </c:pt>
              </c:numCache>
            </c:numRef>
          </c:xVal>
          <c:yVal>
            <c:numRef>
              <c:f>'2021'!$P$2:$P$30</c:f>
              <c:numCache>
                <c:formatCode>General</c:formatCode>
                <c:ptCount val="29"/>
                <c:pt idx="0">
                  <c:v>-7.2159196807224504E-2</c:v>
                </c:pt>
                <c:pt idx="1">
                  <c:v>-1.5668854163854475</c:v>
                </c:pt>
                <c:pt idx="2">
                  <c:v>-7.2159196807224504E-2</c:v>
                </c:pt>
                <c:pt idx="3">
                  <c:v>1.123621778855354</c:v>
                </c:pt>
                <c:pt idx="4">
                  <c:v>1.4225670227709986</c:v>
                </c:pt>
                <c:pt idx="5">
                  <c:v>-0.37110444072286913</c:v>
                </c:pt>
                <c:pt idx="6">
                  <c:v>-0.96899492855415836</c:v>
                </c:pt>
                <c:pt idx="7">
                  <c:v>-1.5668854163854475</c:v>
                </c:pt>
                <c:pt idx="8">
                  <c:v>-0.96899492855415836</c:v>
                </c:pt>
                <c:pt idx="9">
                  <c:v>-0.37110444072286913</c:v>
                </c:pt>
                <c:pt idx="10">
                  <c:v>-1.5668854163854475</c:v>
                </c:pt>
                <c:pt idx="11">
                  <c:v>-0.67004968463851378</c:v>
                </c:pt>
                <c:pt idx="12">
                  <c:v>0.52573129102406468</c:v>
                </c:pt>
                <c:pt idx="13">
                  <c:v>0.82467653493970938</c:v>
                </c:pt>
                <c:pt idx="14">
                  <c:v>1.7215122666866431</c:v>
                </c:pt>
                <c:pt idx="15">
                  <c:v>1.4225670227709986</c:v>
                </c:pt>
                <c:pt idx="16">
                  <c:v>-7.2159196807224504E-2</c:v>
                </c:pt>
                <c:pt idx="17">
                  <c:v>-7.2159196807224504E-2</c:v>
                </c:pt>
                <c:pt idx="18">
                  <c:v>0.82467653493970938</c:v>
                </c:pt>
                <c:pt idx="19">
                  <c:v>0.22678604710842012</c:v>
                </c:pt>
                <c:pt idx="20">
                  <c:v>1.4225670227709986</c:v>
                </c:pt>
                <c:pt idx="21">
                  <c:v>-7.2159196807224504E-2</c:v>
                </c:pt>
                <c:pt idx="22">
                  <c:v>0.82467653493970938</c:v>
                </c:pt>
                <c:pt idx="23">
                  <c:v>0.52573129102406468</c:v>
                </c:pt>
                <c:pt idx="24">
                  <c:v>0.52573129102406468</c:v>
                </c:pt>
                <c:pt idx="25">
                  <c:v>-1.5668854163854475</c:v>
                </c:pt>
                <c:pt idx="26">
                  <c:v>-0.67004968463851378</c:v>
                </c:pt>
                <c:pt idx="27">
                  <c:v>0.52573129102406468</c:v>
                </c:pt>
                <c:pt idx="28">
                  <c:v>-1.267940172469803</c:v>
                </c:pt>
              </c:numCache>
            </c:numRef>
          </c:yVal>
        </c:ser>
        <c:axId val="106373120"/>
        <c:axId val="106427136"/>
      </c:scatterChart>
      <c:valAx>
        <c:axId val="106373120"/>
        <c:scaling>
          <c:orientation val="minMax"/>
        </c:scaling>
        <c:axPos val="b"/>
        <c:numFmt formatCode="General" sourceLinked="1"/>
        <c:tickLblPos val="nextTo"/>
        <c:crossAx val="106427136"/>
        <c:crosses val="autoZero"/>
        <c:crossBetween val="midCat"/>
      </c:valAx>
      <c:valAx>
        <c:axId val="106427136"/>
        <c:scaling>
          <c:orientation val="minMax"/>
        </c:scaling>
        <c:axPos val="l"/>
        <c:majorGridlines/>
        <c:numFmt formatCode="General" sourceLinked="1"/>
        <c:tickLblPos val="nextTo"/>
        <c:crossAx val="10637312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5180446194225731E-2"/>
          <c:y val="5.6030183727034097E-2"/>
          <c:w val="0.85666688538932634"/>
          <c:h val="0.83238407699037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619422572178477E-3"/>
                  <c:y val="-9.9931466899971039E-2"/>
                </c:manualLayout>
              </c:layout>
              <c:numFmt formatCode="General" sourceLinked="0"/>
            </c:trendlineLbl>
          </c:trendline>
          <c:xVal>
            <c:numRef>
              <c:f>'2021'!$N$2:$N$30</c:f>
              <c:numCache>
                <c:formatCode>General</c:formatCode>
                <c:ptCount val="29"/>
                <c:pt idx="0">
                  <c:v>0.27277738161163456</c:v>
                </c:pt>
                <c:pt idx="1">
                  <c:v>-0.96324512881605584</c:v>
                </c:pt>
                <c:pt idx="2">
                  <c:v>-0.34523387360221064</c:v>
                </c:pt>
                <c:pt idx="3">
                  <c:v>1.8796066451676294</c:v>
                </c:pt>
                <c:pt idx="4">
                  <c:v>0.27277738161163456</c:v>
                </c:pt>
                <c:pt idx="5">
                  <c:v>0.27277738161163456</c:v>
                </c:pt>
                <c:pt idx="6">
                  <c:v>2.2504133982959367</c:v>
                </c:pt>
                <c:pt idx="7">
                  <c:v>-1.086847379858825</c:v>
                </c:pt>
                <c:pt idx="8">
                  <c:v>2.5572879526096489E-2</c:v>
                </c:pt>
                <c:pt idx="9">
                  <c:v>1.2615953899537842</c:v>
                </c:pt>
                <c:pt idx="10">
                  <c:v>0.64358413473994169</c:v>
                </c:pt>
                <c:pt idx="11">
                  <c:v>0.39637963265440362</c:v>
                </c:pt>
                <c:pt idx="12">
                  <c:v>-0.96324512881605584</c:v>
                </c:pt>
                <c:pt idx="13">
                  <c:v>0.64358413473994169</c:v>
                </c:pt>
                <c:pt idx="14">
                  <c:v>0.64358413473994169</c:v>
                </c:pt>
                <c:pt idx="15">
                  <c:v>2.5572879526096489E-2</c:v>
                </c:pt>
                <c:pt idx="16">
                  <c:v>-9.8029371516672556E-2</c:v>
                </c:pt>
                <c:pt idx="17">
                  <c:v>-9.8029371516672556E-2</c:v>
                </c:pt>
                <c:pt idx="18">
                  <c:v>-2.0756653882009743</c:v>
                </c:pt>
                <c:pt idx="19">
                  <c:v>-0.34523387360221064</c:v>
                </c:pt>
                <c:pt idx="20">
                  <c:v>-0.2216316225594416</c:v>
                </c:pt>
                <c:pt idx="21">
                  <c:v>0.27277738161163456</c:v>
                </c:pt>
                <c:pt idx="22">
                  <c:v>-1.210449630901594</c:v>
                </c:pt>
                <c:pt idx="23">
                  <c:v>-1.8284608861154392</c:v>
                </c:pt>
                <c:pt idx="24">
                  <c:v>0.51998188369717269</c:v>
                </c:pt>
                <c:pt idx="25">
                  <c:v>1.1379931389110178</c:v>
                </c:pt>
                <c:pt idx="26">
                  <c:v>0.51998188369717269</c:v>
                </c:pt>
                <c:pt idx="27">
                  <c:v>-0.59243837568774871</c:v>
                </c:pt>
                <c:pt idx="28">
                  <c:v>-1.210449630901594</c:v>
                </c:pt>
              </c:numCache>
            </c:numRef>
          </c:xVal>
          <c:yVal>
            <c:numRef>
              <c:f>'2021'!$P$2:$P$30</c:f>
              <c:numCache>
                <c:formatCode>General</c:formatCode>
                <c:ptCount val="29"/>
                <c:pt idx="0">
                  <c:v>-7.2159196807224504E-2</c:v>
                </c:pt>
                <c:pt idx="1">
                  <c:v>-1.5668854163854475</c:v>
                </c:pt>
                <c:pt idx="2">
                  <c:v>-7.2159196807224504E-2</c:v>
                </c:pt>
                <c:pt idx="3">
                  <c:v>1.123621778855354</c:v>
                </c:pt>
                <c:pt idx="4">
                  <c:v>1.4225670227709986</c:v>
                </c:pt>
                <c:pt idx="5">
                  <c:v>-0.37110444072286913</c:v>
                </c:pt>
                <c:pt idx="6">
                  <c:v>-0.96899492855415836</c:v>
                </c:pt>
                <c:pt idx="7">
                  <c:v>-1.5668854163854475</c:v>
                </c:pt>
                <c:pt idx="8">
                  <c:v>-0.96899492855415836</c:v>
                </c:pt>
                <c:pt idx="9">
                  <c:v>-0.37110444072286913</c:v>
                </c:pt>
                <c:pt idx="10">
                  <c:v>-1.5668854163854475</c:v>
                </c:pt>
                <c:pt idx="11">
                  <c:v>-0.67004968463851378</c:v>
                </c:pt>
                <c:pt idx="12">
                  <c:v>0.52573129102406468</c:v>
                </c:pt>
                <c:pt idx="13">
                  <c:v>0.82467653493970938</c:v>
                </c:pt>
                <c:pt idx="14">
                  <c:v>1.7215122666866431</c:v>
                </c:pt>
                <c:pt idx="15">
                  <c:v>1.4225670227709986</c:v>
                </c:pt>
                <c:pt idx="16">
                  <c:v>-7.2159196807224504E-2</c:v>
                </c:pt>
                <c:pt idx="17">
                  <c:v>-7.2159196807224504E-2</c:v>
                </c:pt>
                <c:pt idx="18">
                  <c:v>0.82467653493970938</c:v>
                </c:pt>
                <c:pt idx="19">
                  <c:v>0.22678604710842012</c:v>
                </c:pt>
                <c:pt idx="20">
                  <c:v>1.4225670227709986</c:v>
                </c:pt>
                <c:pt idx="21">
                  <c:v>-7.2159196807224504E-2</c:v>
                </c:pt>
                <c:pt idx="22">
                  <c:v>0.82467653493970938</c:v>
                </c:pt>
                <c:pt idx="23">
                  <c:v>0.52573129102406468</c:v>
                </c:pt>
                <c:pt idx="24">
                  <c:v>0.52573129102406468</c:v>
                </c:pt>
                <c:pt idx="25">
                  <c:v>-1.5668854163854475</c:v>
                </c:pt>
                <c:pt idx="26">
                  <c:v>-0.67004968463851378</c:v>
                </c:pt>
                <c:pt idx="27">
                  <c:v>0.52573129102406468</c:v>
                </c:pt>
                <c:pt idx="28">
                  <c:v>-1.267940172469803</c:v>
                </c:pt>
              </c:numCache>
            </c:numRef>
          </c:yVal>
        </c:ser>
        <c:axId val="106348928"/>
        <c:axId val="106350464"/>
      </c:scatterChart>
      <c:valAx>
        <c:axId val="106348928"/>
        <c:scaling>
          <c:orientation val="minMax"/>
        </c:scaling>
        <c:axPos val="b"/>
        <c:numFmt formatCode="General" sourceLinked="1"/>
        <c:tickLblPos val="nextTo"/>
        <c:crossAx val="106350464"/>
        <c:crosses val="autoZero"/>
        <c:crossBetween val="midCat"/>
      </c:valAx>
      <c:valAx>
        <c:axId val="106350464"/>
        <c:scaling>
          <c:orientation val="minMax"/>
        </c:scaling>
        <c:axPos val="l"/>
        <c:majorGridlines/>
        <c:numFmt formatCode="General" sourceLinked="1"/>
        <c:tickLblPos val="nextTo"/>
        <c:crossAx val="106348928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5180446194225731E-2"/>
          <c:y val="5.6030183727034097E-2"/>
          <c:w val="0.85666688538932634"/>
          <c:h val="0.8323840769903765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619422572178477E-3"/>
                  <c:y val="-9.99314668999709E-2"/>
                </c:manualLayout>
              </c:layout>
              <c:numFmt formatCode="General" sourceLinked="0"/>
            </c:trendlineLbl>
          </c:trendline>
          <c:xVal>
            <c:numRef>
              <c:f>'2020'!$N$2:$N$30</c:f>
              <c:numCache>
                <c:formatCode>General</c:formatCode>
                <c:ptCount val="29"/>
                <c:pt idx="0">
                  <c:v>0.27277738161163456</c:v>
                </c:pt>
                <c:pt idx="1">
                  <c:v>-0.96324512881605584</c:v>
                </c:pt>
                <c:pt idx="2">
                  <c:v>-0.34523387360221064</c:v>
                </c:pt>
                <c:pt idx="3">
                  <c:v>1.8796066451676294</c:v>
                </c:pt>
                <c:pt idx="4">
                  <c:v>0.27277738161163456</c:v>
                </c:pt>
                <c:pt idx="5">
                  <c:v>0.27277738161163456</c:v>
                </c:pt>
                <c:pt idx="6">
                  <c:v>2.2504133982959367</c:v>
                </c:pt>
                <c:pt idx="7">
                  <c:v>-1.086847379858825</c:v>
                </c:pt>
                <c:pt idx="8">
                  <c:v>2.5572879526096489E-2</c:v>
                </c:pt>
                <c:pt idx="9">
                  <c:v>1.2615953899537842</c:v>
                </c:pt>
                <c:pt idx="10">
                  <c:v>0.64358413473994169</c:v>
                </c:pt>
                <c:pt idx="11">
                  <c:v>0.39637963265440362</c:v>
                </c:pt>
                <c:pt idx="12">
                  <c:v>-0.96324512881605584</c:v>
                </c:pt>
                <c:pt idx="13">
                  <c:v>0.64358413473994169</c:v>
                </c:pt>
                <c:pt idx="14">
                  <c:v>0.64358413473994169</c:v>
                </c:pt>
                <c:pt idx="15">
                  <c:v>2.5572879526096489E-2</c:v>
                </c:pt>
                <c:pt idx="16">
                  <c:v>-9.8029371516672556E-2</c:v>
                </c:pt>
                <c:pt idx="17">
                  <c:v>-9.8029371516672556E-2</c:v>
                </c:pt>
                <c:pt idx="18">
                  <c:v>-2.0756653882009743</c:v>
                </c:pt>
                <c:pt idx="19">
                  <c:v>-0.34523387360221064</c:v>
                </c:pt>
                <c:pt idx="20">
                  <c:v>-0.2216316225594416</c:v>
                </c:pt>
                <c:pt idx="21">
                  <c:v>0.27277738161163456</c:v>
                </c:pt>
                <c:pt idx="22">
                  <c:v>-1.210449630901594</c:v>
                </c:pt>
                <c:pt idx="23">
                  <c:v>-1.8284608861154392</c:v>
                </c:pt>
                <c:pt idx="24">
                  <c:v>0.51998188369717269</c:v>
                </c:pt>
                <c:pt idx="25">
                  <c:v>1.1379931389110178</c:v>
                </c:pt>
                <c:pt idx="26">
                  <c:v>0.51998188369717269</c:v>
                </c:pt>
                <c:pt idx="27">
                  <c:v>-0.59243837568774871</c:v>
                </c:pt>
                <c:pt idx="28">
                  <c:v>-1.210449630901594</c:v>
                </c:pt>
              </c:numCache>
            </c:numRef>
          </c:xVal>
          <c:yVal>
            <c:numRef>
              <c:f>'2020'!$O$2:$O$30</c:f>
              <c:numCache>
                <c:formatCode>General</c:formatCode>
                <c:ptCount val="29"/>
                <c:pt idx="0">
                  <c:v>0.53807633710666669</c:v>
                </c:pt>
                <c:pt idx="1">
                  <c:v>0.45186521127189683</c:v>
                </c:pt>
                <c:pt idx="2">
                  <c:v>0.53807633710666669</c:v>
                </c:pt>
                <c:pt idx="3">
                  <c:v>0.71049858877620631</c:v>
                </c:pt>
                <c:pt idx="4">
                  <c:v>1.0553430921152855</c:v>
                </c:pt>
                <c:pt idx="5">
                  <c:v>-0.5826682987453411</c:v>
                </c:pt>
                <c:pt idx="6">
                  <c:v>1.5726098471239045</c:v>
                </c:pt>
                <c:pt idx="7">
                  <c:v>-0.5826682987453411</c:v>
                </c:pt>
                <c:pt idx="8">
                  <c:v>-0.5826682987453411</c:v>
                </c:pt>
                <c:pt idx="9">
                  <c:v>1.400187595454365</c:v>
                </c:pt>
                <c:pt idx="10">
                  <c:v>0.10702070793281754</c:v>
                </c:pt>
                <c:pt idx="11">
                  <c:v>-0.75509055041488071</c:v>
                </c:pt>
                <c:pt idx="12">
                  <c:v>-1.1861461795887298</c:v>
                </c:pt>
                <c:pt idx="13">
                  <c:v>1.400187595454365</c:v>
                </c:pt>
                <c:pt idx="14">
                  <c:v>0.45186521127189683</c:v>
                </c:pt>
                <c:pt idx="15">
                  <c:v>-0.5826682987453411</c:v>
                </c:pt>
                <c:pt idx="16">
                  <c:v>2.0036654762977535</c:v>
                </c:pt>
                <c:pt idx="17">
                  <c:v>-0.15161266957149191</c:v>
                </c:pt>
                <c:pt idx="18">
                  <c:v>-0.84130167624965047</c:v>
                </c:pt>
                <c:pt idx="19">
                  <c:v>-1.2723573054234996</c:v>
                </c:pt>
                <c:pt idx="20">
                  <c:v>-1.0999350537539601</c:v>
                </c:pt>
                <c:pt idx="21">
                  <c:v>0.53807633710666669</c:v>
                </c:pt>
                <c:pt idx="22">
                  <c:v>-0.84130167624965047</c:v>
                </c:pt>
                <c:pt idx="23">
                  <c:v>-2.048257437936428</c:v>
                </c:pt>
                <c:pt idx="24">
                  <c:v>-6.5401543736722106E-2</c:v>
                </c:pt>
                <c:pt idx="25">
                  <c:v>1.313976469619595</c:v>
                </c:pt>
                <c:pt idx="26">
                  <c:v>-0.32403492124103156</c:v>
                </c:pt>
                <c:pt idx="27">
                  <c:v>-1.0137239279191901</c:v>
                </c:pt>
                <c:pt idx="28">
                  <c:v>-0.15161266957149191</c:v>
                </c:pt>
              </c:numCache>
            </c:numRef>
          </c:yVal>
        </c:ser>
        <c:axId val="106432384"/>
        <c:axId val="106433920"/>
      </c:scatterChart>
      <c:valAx>
        <c:axId val="106432384"/>
        <c:scaling>
          <c:orientation val="minMax"/>
        </c:scaling>
        <c:axPos val="b"/>
        <c:numFmt formatCode="General" sourceLinked="1"/>
        <c:tickLblPos val="nextTo"/>
        <c:crossAx val="106433920"/>
        <c:crosses val="autoZero"/>
        <c:crossBetween val="midCat"/>
      </c:valAx>
      <c:valAx>
        <c:axId val="106433920"/>
        <c:scaling>
          <c:orientation val="minMax"/>
        </c:scaling>
        <c:axPos val="l"/>
        <c:majorGridlines/>
        <c:numFmt formatCode="General" sourceLinked="1"/>
        <c:tickLblPos val="nextTo"/>
        <c:crossAx val="106432384"/>
        <c:crosses val="autoZero"/>
        <c:crossBetween val="midCat"/>
      </c:valAx>
    </c:plotArea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5180446194225731E-2"/>
          <c:y val="5.6030183727034097E-2"/>
          <c:w val="0.85666688538932634"/>
          <c:h val="0.83238407699037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619422572178477E-3"/>
                  <c:y val="-9.9931466899970942E-2"/>
                </c:manualLayout>
              </c:layout>
              <c:numFmt formatCode="General" sourceLinked="0"/>
            </c:trendlineLbl>
          </c:trendline>
          <c:xVal>
            <c:numRef>
              <c:f>'2020'!$O$2:$O$30</c:f>
              <c:numCache>
                <c:formatCode>General</c:formatCode>
                <c:ptCount val="29"/>
                <c:pt idx="0">
                  <c:v>0.53807633710666669</c:v>
                </c:pt>
                <c:pt idx="1">
                  <c:v>0.45186521127189683</c:v>
                </c:pt>
                <c:pt idx="2">
                  <c:v>0.53807633710666669</c:v>
                </c:pt>
                <c:pt idx="3">
                  <c:v>0.71049858877620631</c:v>
                </c:pt>
                <c:pt idx="4">
                  <c:v>1.0553430921152855</c:v>
                </c:pt>
                <c:pt idx="5">
                  <c:v>-0.5826682987453411</c:v>
                </c:pt>
                <c:pt idx="6">
                  <c:v>1.5726098471239045</c:v>
                </c:pt>
                <c:pt idx="7">
                  <c:v>-0.5826682987453411</c:v>
                </c:pt>
                <c:pt idx="8">
                  <c:v>-0.5826682987453411</c:v>
                </c:pt>
                <c:pt idx="9">
                  <c:v>1.400187595454365</c:v>
                </c:pt>
                <c:pt idx="10">
                  <c:v>0.10702070793281754</c:v>
                </c:pt>
                <c:pt idx="11">
                  <c:v>-0.75509055041488071</c:v>
                </c:pt>
                <c:pt idx="12">
                  <c:v>-1.1861461795887298</c:v>
                </c:pt>
                <c:pt idx="13">
                  <c:v>1.400187595454365</c:v>
                </c:pt>
                <c:pt idx="14">
                  <c:v>0.45186521127189683</c:v>
                </c:pt>
                <c:pt idx="15">
                  <c:v>-0.5826682987453411</c:v>
                </c:pt>
                <c:pt idx="16">
                  <c:v>2.0036654762977535</c:v>
                </c:pt>
                <c:pt idx="17">
                  <c:v>-0.15161266957149191</c:v>
                </c:pt>
                <c:pt idx="18">
                  <c:v>-0.84130167624965047</c:v>
                </c:pt>
                <c:pt idx="19">
                  <c:v>-1.2723573054234996</c:v>
                </c:pt>
                <c:pt idx="20">
                  <c:v>-1.0999350537539601</c:v>
                </c:pt>
                <c:pt idx="21">
                  <c:v>0.53807633710666669</c:v>
                </c:pt>
                <c:pt idx="22">
                  <c:v>-0.84130167624965047</c:v>
                </c:pt>
                <c:pt idx="23">
                  <c:v>-2.048257437936428</c:v>
                </c:pt>
                <c:pt idx="24">
                  <c:v>-6.5401543736722106E-2</c:v>
                </c:pt>
                <c:pt idx="25">
                  <c:v>1.313976469619595</c:v>
                </c:pt>
                <c:pt idx="26">
                  <c:v>-0.32403492124103156</c:v>
                </c:pt>
                <c:pt idx="27">
                  <c:v>-1.0137239279191901</c:v>
                </c:pt>
                <c:pt idx="28">
                  <c:v>-0.15161266957149191</c:v>
                </c:pt>
              </c:numCache>
            </c:numRef>
          </c:xVal>
          <c:yVal>
            <c:numRef>
              <c:f>'2020'!$P$2:$P$30</c:f>
              <c:numCache>
                <c:formatCode>General</c:formatCode>
                <c:ptCount val="29"/>
                <c:pt idx="0">
                  <c:v>-7.2159196807224504E-2</c:v>
                </c:pt>
                <c:pt idx="1">
                  <c:v>-1.5668854163854475</c:v>
                </c:pt>
                <c:pt idx="2">
                  <c:v>-7.2159196807224504E-2</c:v>
                </c:pt>
                <c:pt idx="3">
                  <c:v>1.123621778855354</c:v>
                </c:pt>
                <c:pt idx="4">
                  <c:v>1.4225670227709986</c:v>
                </c:pt>
                <c:pt idx="5">
                  <c:v>-0.37110444072286913</c:v>
                </c:pt>
                <c:pt idx="6">
                  <c:v>-0.96899492855415836</c:v>
                </c:pt>
                <c:pt idx="7">
                  <c:v>-1.5668854163854475</c:v>
                </c:pt>
                <c:pt idx="8">
                  <c:v>-0.96899492855415836</c:v>
                </c:pt>
                <c:pt idx="9">
                  <c:v>-0.37110444072286913</c:v>
                </c:pt>
                <c:pt idx="10">
                  <c:v>-1.5668854163854475</c:v>
                </c:pt>
                <c:pt idx="11">
                  <c:v>-0.67004968463851378</c:v>
                </c:pt>
                <c:pt idx="12">
                  <c:v>0.52573129102406468</c:v>
                </c:pt>
                <c:pt idx="13">
                  <c:v>0.82467653493970938</c:v>
                </c:pt>
                <c:pt idx="14">
                  <c:v>1.7215122666866431</c:v>
                </c:pt>
                <c:pt idx="15">
                  <c:v>1.4225670227709986</c:v>
                </c:pt>
                <c:pt idx="16">
                  <c:v>-7.2159196807224504E-2</c:v>
                </c:pt>
                <c:pt idx="17">
                  <c:v>-7.2159196807224504E-2</c:v>
                </c:pt>
                <c:pt idx="18">
                  <c:v>0.82467653493970938</c:v>
                </c:pt>
                <c:pt idx="19">
                  <c:v>0.22678604710842012</c:v>
                </c:pt>
                <c:pt idx="20">
                  <c:v>1.4225670227709986</c:v>
                </c:pt>
                <c:pt idx="21">
                  <c:v>-7.2159196807224504E-2</c:v>
                </c:pt>
                <c:pt idx="22">
                  <c:v>0.82467653493970938</c:v>
                </c:pt>
                <c:pt idx="23">
                  <c:v>0.52573129102406468</c:v>
                </c:pt>
                <c:pt idx="24">
                  <c:v>0.52573129102406468</c:v>
                </c:pt>
                <c:pt idx="25">
                  <c:v>-1.5668854163854475</c:v>
                </c:pt>
                <c:pt idx="26">
                  <c:v>-0.67004968463851378</c:v>
                </c:pt>
                <c:pt idx="27">
                  <c:v>0.52573129102406468</c:v>
                </c:pt>
                <c:pt idx="28">
                  <c:v>-1.267940172469803</c:v>
                </c:pt>
              </c:numCache>
            </c:numRef>
          </c:yVal>
        </c:ser>
        <c:axId val="106531840"/>
        <c:axId val="106554112"/>
      </c:scatterChart>
      <c:valAx>
        <c:axId val="106531840"/>
        <c:scaling>
          <c:orientation val="minMax"/>
        </c:scaling>
        <c:axPos val="b"/>
        <c:numFmt formatCode="General" sourceLinked="1"/>
        <c:tickLblPos val="nextTo"/>
        <c:crossAx val="106554112"/>
        <c:crosses val="autoZero"/>
        <c:crossBetween val="midCat"/>
      </c:valAx>
      <c:valAx>
        <c:axId val="106554112"/>
        <c:scaling>
          <c:orientation val="minMax"/>
        </c:scaling>
        <c:axPos val="l"/>
        <c:majorGridlines/>
        <c:numFmt formatCode="General" sourceLinked="1"/>
        <c:tickLblPos val="nextTo"/>
        <c:crossAx val="106531840"/>
        <c:crosses val="autoZero"/>
        <c:crossBetween val="midCat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7.5180446194225731E-2"/>
          <c:y val="5.6030183727034097E-2"/>
          <c:w val="0.85666688538932634"/>
          <c:h val="0.8323840769903766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9619422572178477E-3"/>
                  <c:y val="-9.9931466899970997E-2"/>
                </c:manualLayout>
              </c:layout>
              <c:numFmt formatCode="General" sourceLinked="0"/>
            </c:trendlineLbl>
          </c:trendline>
          <c:xVal>
            <c:numRef>
              <c:f>'2020'!$N$2:$N$30</c:f>
              <c:numCache>
                <c:formatCode>General</c:formatCode>
                <c:ptCount val="29"/>
                <c:pt idx="0">
                  <c:v>0.27277738161163456</c:v>
                </c:pt>
                <c:pt idx="1">
                  <c:v>-0.96324512881605584</c:v>
                </c:pt>
                <c:pt idx="2">
                  <c:v>-0.34523387360221064</c:v>
                </c:pt>
                <c:pt idx="3">
                  <c:v>1.8796066451676294</c:v>
                </c:pt>
                <c:pt idx="4">
                  <c:v>0.27277738161163456</c:v>
                </c:pt>
                <c:pt idx="5">
                  <c:v>0.27277738161163456</c:v>
                </c:pt>
                <c:pt idx="6">
                  <c:v>2.2504133982959367</c:v>
                </c:pt>
                <c:pt idx="7">
                  <c:v>-1.086847379858825</c:v>
                </c:pt>
                <c:pt idx="8">
                  <c:v>2.5572879526096489E-2</c:v>
                </c:pt>
                <c:pt idx="9">
                  <c:v>1.2615953899537842</c:v>
                </c:pt>
                <c:pt idx="10">
                  <c:v>0.64358413473994169</c:v>
                </c:pt>
                <c:pt idx="11">
                  <c:v>0.39637963265440362</c:v>
                </c:pt>
                <c:pt idx="12">
                  <c:v>-0.96324512881605584</c:v>
                </c:pt>
                <c:pt idx="13">
                  <c:v>0.64358413473994169</c:v>
                </c:pt>
                <c:pt idx="14">
                  <c:v>0.64358413473994169</c:v>
                </c:pt>
                <c:pt idx="15">
                  <c:v>2.5572879526096489E-2</c:v>
                </c:pt>
                <c:pt idx="16">
                  <c:v>-9.8029371516672556E-2</c:v>
                </c:pt>
                <c:pt idx="17">
                  <c:v>-9.8029371516672556E-2</c:v>
                </c:pt>
                <c:pt idx="18">
                  <c:v>-2.0756653882009743</c:v>
                </c:pt>
                <c:pt idx="19">
                  <c:v>-0.34523387360221064</c:v>
                </c:pt>
                <c:pt idx="20">
                  <c:v>-0.2216316225594416</c:v>
                </c:pt>
                <c:pt idx="21">
                  <c:v>0.27277738161163456</c:v>
                </c:pt>
                <c:pt idx="22">
                  <c:v>-1.210449630901594</c:v>
                </c:pt>
                <c:pt idx="23">
                  <c:v>-1.8284608861154392</c:v>
                </c:pt>
                <c:pt idx="24">
                  <c:v>0.51998188369717269</c:v>
                </c:pt>
                <c:pt idx="25">
                  <c:v>1.1379931389110178</c:v>
                </c:pt>
                <c:pt idx="26">
                  <c:v>0.51998188369717269</c:v>
                </c:pt>
                <c:pt idx="27">
                  <c:v>-0.59243837568774871</c:v>
                </c:pt>
                <c:pt idx="28">
                  <c:v>-1.210449630901594</c:v>
                </c:pt>
              </c:numCache>
            </c:numRef>
          </c:xVal>
          <c:yVal>
            <c:numRef>
              <c:f>'2020'!$P$2:$P$30</c:f>
              <c:numCache>
                <c:formatCode>General</c:formatCode>
                <c:ptCount val="29"/>
                <c:pt idx="0">
                  <c:v>-7.2159196807224504E-2</c:v>
                </c:pt>
                <c:pt idx="1">
                  <c:v>-1.5668854163854475</c:v>
                </c:pt>
                <c:pt idx="2">
                  <c:v>-7.2159196807224504E-2</c:v>
                </c:pt>
                <c:pt idx="3">
                  <c:v>1.123621778855354</c:v>
                </c:pt>
                <c:pt idx="4">
                  <c:v>1.4225670227709986</c:v>
                </c:pt>
                <c:pt idx="5">
                  <c:v>-0.37110444072286913</c:v>
                </c:pt>
                <c:pt idx="6">
                  <c:v>-0.96899492855415836</c:v>
                </c:pt>
                <c:pt idx="7">
                  <c:v>-1.5668854163854475</c:v>
                </c:pt>
                <c:pt idx="8">
                  <c:v>-0.96899492855415836</c:v>
                </c:pt>
                <c:pt idx="9">
                  <c:v>-0.37110444072286913</c:v>
                </c:pt>
                <c:pt idx="10">
                  <c:v>-1.5668854163854475</c:v>
                </c:pt>
                <c:pt idx="11">
                  <c:v>-0.67004968463851378</c:v>
                </c:pt>
                <c:pt idx="12">
                  <c:v>0.52573129102406468</c:v>
                </c:pt>
                <c:pt idx="13">
                  <c:v>0.82467653493970938</c:v>
                </c:pt>
                <c:pt idx="14">
                  <c:v>1.7215122666866431</c:v>
                </c:pt>
                <c:pt idx="15">
                  <c:v>1.4225670227709986</c:v>
                </c:pt>
                <c:pt idx="16">
                  <c:v>-7.2159196807224504E-2</c:v>
                </c:pt>
                <c:pt idx="17">
                  <c:v>-7.2159196807224504E-2</c:v>
                </c:pt>
                <c:pt idx="18">
                  <c:v>0.82467653493970938</c:v>
                </c:pt>
                <c:pt idx="19">
                  <c:v>0.22678604710842012</c:v>
                </c:pt>
                <c:pt idx="20">
                  <c:v>1.4225670227709986</c:v>
                </c:pt>
                <c:pt idx="21">
                  <c:v>-7.2159196807224504E-2</c:v>
                </c:pt>
                <c:pt idx="22">
                  <c:v>0.82467653493970938</c:v>
                </c:pt>
                <c:pt idx="23">
                  <c:v>0.52573129102406468</c:v>
                </c:pt>
                <c:pt idx="24">
                  <c:v>0.52573129102406468</c:v>
                </c:pt>
                <c:pt idx="25">
                  <c:v>-1.5668854163854475</c:v>
                </c:pt>
                <c:pt idx="26">
                  <c:v>-0.67004968463851378</c:v>
                </c:pt>
                <c:pt idx="27">
                  <c:v>0.52573129102406468</c:v>
                </c:pt>
                <c:pt idx="28">
                  <c:v>-1.267940172469803</c:v>
                </c:pt>
              </c:numCache>
            </c:numRef>
          </c:yVal>
        </c:ser>
        <c:axId val="106602880"/>
        <c:axId val="106604416"/>
      </c:scatterChart>
      <c:valAx>
        <c:axId val="106602880"/>
        <c:scaling>
          <c:orientation val="minMax"/>
        </c:scaling>
        <c:axPos val="b"/>
        <c:numFmt formatCode="General" sourceLinked="1"/>
        <c:tickLblPos val="nextTo"/>
        <c:crossAx val="106604416"/>
        <c:crosses val="autoZero"/>
        <c:crossBetween val="midCat"/>
      </c:valAx>
      <c:valAx>
        <c:axId val="106604416"/>
        <c:scaling>
          <c:orientation val="minMax"/>
        </c:scaling>
        <c:axPos val="l"/>
        <c:majorGridlines/>
        <c:numFmt formatCode="General" sourceLinked="1"/>
        <c:tickLblPos val="nextTo"/>
        <c:crossAx val="106602880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2</xdr:row>
      <xdr:rowOff>0</xdr:rowOff>
    </xdr:from>
    <xdr:to>
      <xdr:col>24</xdr:col>
      <xdr:colOff>285750</xdr:colOff>
      <xdr:row>16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590550</xdr:colOff>
      <xdr:row>17</xdr:row>
      <xdr:rowOff>142875</xdr:rowOff>
    </xdr:from>
    <xdr:to>
      <xdr:col>24</xdr:col>
      <xdr:colOff>285750</xdr:colOff>
      <xdr:row>32</xdr:row>
      <xdr:rowOff>28575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590550</xdr:colOff>
      <xdr:row>33</xdr:row>
      <xdr:rowOff>161925</xdr:rowOff>
    </xdr:from>
    <xdr:to>
      <xdr:col>24</xdr:col>
      <xdr:colOff>285750</xdr:colOff>
      <xdr:row>48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0.45833</cdr:x>
      <cdr:y>0.88542</cdr:y>
    </cdr:from>
    <cdr:to>
      <cdr:x>0.65833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95500" y="2505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z-v</a:t>
          </a:r>
          <a:r>
            <a:rPr lang="cs-CZ" sz="1100" b="1"/>
            <a:t>ýška</a:t>
          </a:r>
        </a:p>
      </cdr:txBody>
    </cdr:sp>
  </cdr:relSizeAnchor>
  <cdr:relSizeAnchor xmlns:cdr="http://schemas.openxmlformats.org/drawingml/2006/chartDrawing">
    <cdr:from>
      <cdr:x>0.01146</cdr:x>
      <cdr:y>0.35069</cdr:y>
    </cdr:from>
    <cdr:to>
      <cdr:x>0.08021</cdr:x>
      <cdr:y>0.57465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97632" y="1112044"/>
          <a:ext cx="61436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z-v</a:t>
          </a:r>
          <a:r>
            <a:rPr lang="cs-CZ" sz="1100" b="1"/>
            <a:t>áha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0.45833</cdr:x>
      <cdr:y>0.88542</cdr:y>
    </cdr:from>
    <cdr:to>
      <cdr:x>0.65833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95500" y="2505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z-v</a:t>
          </a:r>
          <a:r>
            <a:rPr lang="cs-CZ" sz="1100" b="1"/>
            <a:t>áha</a:t>
          </a:r>
        </a:p>
      </cdr:txBody>
    </cdr:sp>
  </cdr:relSizeAnchor>
  <cdr:relSizeAnchor xmlns:cdr="http://schemas.openxmlformats.org/drawingml/2006/chartDrawing">
    <cdr:from>
      <cdr:x>0.01146</cdr:x>
      <cdr:y>0.35069</cdr:y>
    </cdr:from>
    <cdr:to>
      <cdr:x>0.08021</cdr:x>
      <cdr:y>0.57465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97632" y="1112044"/>
          <a:ext cx="61436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z-</a:t>
          </a:r>
          <a:r>
            <a:rPr lang="cs-CZ" sz="1100" b="1"/>
            <a:t>měsíc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0.45833</cdr:x>
      <cdr:y>0.88542</cdr:y>
    </cdr:from>
    <cdr:to>
      <cdr:x>0.65833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95500" y="2505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z-v</a:t>
          </a:r>
          <a:r>
            <a:rPr lang="cs-CZ" sz="1100" b="1"/>
            <a:t>ýška</a:t>
          </a:r>
        </a:p>
      </cdr:txBody>
    </cdr:sp>
  </cdr:relSizeAnchor>
  <cdr:relSizeAnchor xmlns:cdr="http://schemas.openxmlformats.org/drawingml/2006/chartDrawing">
    <cdr:from>
      <cdr:x>0.01146</cdr:x>
      <cdr:y>0.35069</cdr:y>
    </cdr:from>
    <cdr:to>
      <cdr:x>0.08021</cdr:x>
      <cdr:y>0.57465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97632" y="1112044"/>
          <a:ext cx="61436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z-</a:t>
          </a:r>
          <a:r>
            <a:rPr lang="cs-CZ" sz="1100" b="1"/>
            <a:t>měsíc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2</xdr:row>
      <xdr:rowOff>0</xdr:rowOff>
    </xdr:from>
    <xdr:to>
      <xdr:col>24</xdr:col>
      <xdr:colOff>285750</xdr:colOff>
      <xdr:row>16</xdr:row>
      <xdr:rowOff>76200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590550</xdr:colOff>
      <xdr:row>17</xdr:row>
      <xdr:rowOff>142875</xdr:rowOff>
    </xdr:from>
    <xdr:to>
      <xdr:col>24</xdr:col>
      <xdr:colOff>285750</xdr:colOff>
      <xdr:row>32</xdr:row>
      <xdr:rowOff>28575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590550</xdr:colOff>
      <xdr:row>33</xdr:row>
      <xdr:rowOff>161925</xdr:rowOff>
    </xdr:from>
    <xdr:to>
      <xdr:col>24</xdr:col>
      <xdr:colOff>285750</xdr:colOff>
      <xdr:row>48</xdr:row>
      <xdr:rowOff>47625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0.45833</cdr:x>
      <cdr:y>0.88542</cdr:y>
    </cdr:from>
    <cdr:to>
      <cdr:x>0.65833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95500" y="2505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z-v</a:t>
          </a:r>
          <a:r>
            <a:rPr lang="cs-CZ" sz="1100" b="1"/>
            <a:t>ýška</a:t>
          </a:r>
        </a:p>
      </cdr:txBody>
    </cdr:sp>
  </cdr:relSizeAnchor>
  <cdr:relSizeAnchor xmlns:cdr="http://schemas.openxmlformats.org/drawingml/2006/chartDrawing">
    <cdr:from>
      <cdr:x>0.01146</cdr:x>
      <cdr:y>0.35069</cdr:y>
    </cdr:from>
    <cdr:to>
      <cdr:x>0.08021</cdr:x>
      <cdr:y>0.57465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97632" y="1112044"/>
          <a:ext cx="61436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z-v</a:t>
          </a:r>
          <a:r>
            <a:rPr lang="cs-CZ" sz="1100" b="1"/>
            <a:t>áha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0.45833</cdr:x>
      <cdr:y>0.88542</cdr:y>
    </cdr:from>
    <cdr:to>
      <cdr:x>0.65833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95500" y="2505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z-v</a:t>
          </a:r>
          <a:r>
            <a:rPr lang="cs-CZ" sz="1100" b="1"/>
            <a:t>áha</a:t>
          </a:r>
        </a:p>
      </cdr:txBody>
    </cdr:sp>
  </cdr:relSizeAnchor>
  <cdr:relSizeAnchor xmlns:cdr="http://schemas.openxmlformats.org/drawingml/2006/chartDrawing">
    <cdr:from>
      <cdr:x>0.01146</cdr:x>
      <cdr:y>0.35069</cdr:y>
    </cdr:from>
    <cdr:to>
      <cdr:x>0.08021</cdr:x>
      <cdr:y>0.57465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97632" y="1112044"/>
          <a:ext cx="61436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z-</a:t>
          </a:r>
          <a:r>
            <a:rPr lang="cs-CZ" sz="1100" b="1"/>
            <a:t>měsíc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0.45833</cdr:x>
      <cdr:y>0.88542</cdr:y>
    </cdr:from>
    <cdr:to>
      <cdr:x>0.65833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095500" y="2505075"/>
          <a:ext cx="9144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z-v</a:t>
          </a:r>
          <a:r>
            <a:rPr lang="cs-CZ" sz="1100" b="1"/>
            <a:t>ýška</a:t>
          </a:r>
        </a:p>
      </cdr:txBody>
    </cdr:sp>
  </cdr:relSizeAnchor>
  <cdr:relSizeAnchor xmlns:cdr="http://schemas.openxmlformats.org/drawingml/2006/chartDrawing">
    <cdr:from>
      <cdr:x>0.01146</cdr:x>
      <cdr:y>0.35069</cdr:y>
    </cdr:from>
    <cdr:to>
      <cdr:x>0.08021</cdr:x>
      <cdr:y>0.57465</cdr:y>
    </cdr:to>
    <cdr:sp macro="" textlink="">
      <cdr:nvSpPr>
        <cdr:cNvPr id="3" name="TextovéPole 1"/>
        <cdr:cNvSpPr txBox="1"/>
      </cdr:nvSpPr>
      <cdr:spPr>
        <a:xfrm xmlns:a="http://schemas.openxmlformats.org/drawingml/2006/main" rot="16200000">
          <a:off x="-97632" y="1112044"/>
          <a:ext cx="614363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 b="1"/>
            <a:t>z-</a:t>
          </a:r>
          <a:r>
            <a:rPr lang="cs-CZ" sz="1100" b="1"/>
            <a:t>měsíc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>
      <selection activeCell="E15" sqref="E15"/>
    </sheetView>
  </sheetViews>
  <sheetFormatPr defaultRowHeight="15"/>
  <cols>
    <col min="4" max="4" width="14.7109375" customWidth="1"/>
    <col min="5" max="5" width="12" bestFit="1" customWidth="1"/>
  </cols>
  <sheetData>
    <row r="1" spans="1:16">
      <c r="A1" s="4" t="s">
        <v>1</v>
      </c>
      <c r="B1" s="4" t="s">
        <v>2</v>
      </c>
      <c r="C1" s="4" t="s">
        <v>0</v>
      </c>
      <c r="E1" t="s">
        <v>1</v>
      </c>
      <c r="F1" t="s">
        <v>2</v>
      </c>
      <c r="G1" t="s">
        <v>0</v>
      </c>
      <c r="N1" t="s">
        <v>24</v>
      </c>
      <c r="O1" t="s">
        <v>25</v>
      </c>
      <c r="P1" t="s">
        <v>26</v>
      </c>
    </row>
    <row r="2" spans="1:16">
      <c r="A2">
        <v>1.8</v>
      </c>
      <c r="B2">
        <v>78</v>
      </c>
      <c r="C2">
        <v>6</v>
      </c>
      <c r="D2" t="s">
        <v>6</v>
      </c>
      <c r="E2">
        <f>COUNT(A2:A100)</f>
        <v>29</v>
      </c>
      <c r="F2">
        <f>COUNT(B2:B100)</f>
        <v>29</v>
      </c>
      <c r="G2">
        <f>COUNT(C2:C100)</f>
        <v>29</v>
      </c>
      <c r="I2">
        <f>A2*B2</f>
        <v>140.4</v>
      </c>
      <c r="J2">
        <f>B2*C2</f>
        <v>468</v>
      </c>
      <c r="K2">
        <f>A2*C2</f>
        <v>10.8</v>
      </c>
      <c r="N2">
        <f>(A2-AVERAGE($A$2:$A$100))/STDEVA($A$2:$A$100)</f>
        <v>0.27277738161163456</v>
      </c>
      <c r="O2">
        <f>(B2-AVERAGE($B$2:$B$100))/STDEVA($B$2:$B$100)</f>
        <v>0.53807633710666669</v>
      </c>
      <c r="P2">
        <f>(C2-AVERAGE($C$2:$C$100))/STDEVA($C$2:$C$100)</f>
        <v>-7.2159196807224504E-2</v>
      </c>
    </row>
    <row r="3" spans="1:16">
      <c r="A3">
        <v>1.7</v>
      </c>
      <c r="B3">
        <v>77</v>
      </c>
      <c r="C3">
        <v>1</v>
      </c>
      <c r="D3" t="s">
        <v>3</v>
      </c>
      <c r="E3">
        <f>AVERAGE(A2:A100)</f>
        <v>1.7779310344827581</v>
      </c>
      <c r="F3">
        <f>AVERAGE(B2:B100)</f>
        <v>71.758620689655174</v>
      </c>
      <c r="G3">
        <f>AVERAGE(C2:C100)</f>
        <v>6.2413793103448274</v>
      </c>
      <c r="I3">
        <f t="shared" ref="I3:J29" si="0">A3*B3</f>
        <v>130.9</v>
      </c>
      <c r="J3">
        <f t="shared" si="0"/>
        <v>77</v>
      </c>
      <c r="K3">
        <f t="shared" ref="K3:K30" si="1">A3*C3</f>
        <v>1.7</v>
      </c>
      <c r="N3">
        <f t="shared" ref="N3:N30" si="2">(A3-AVERAGE($A$2:$A$100))/STDEVA($A$2:$A$100)</f>
        <v>-0.96324512881605584</v>
      </c>
      <c r="O3">
        <f t="shared" ref="O3:O30" si="3">(B3-AVERAGE($B$2:$B$100))/STDEVA($B$2:$B$100)</f>
        <v>0.45186521127189683</v>
      </c>
      <c r="P3">
        <f t="shared" ref="P3:P30" si="4">(C3-AVERAGE($C$2:$C$100))/STDEVA($C$2:$C$100)</f>
        <v>-1.5668854163854475</v>
      </c>
    </row>
    <row r="4" spans="1:16">
      <c r="A4">
        <v>1.75</v>
      </c>
      <c r="B4">
        <v>78</v>
      </c>
      <c r="C4">
        <v>6</v>
      </c>
      <c r="D4" t="s">
        <v>4</v>
      </c>
      <c r="E4">
        <f>STDEVA(A2:A100)</f>
        <v>8.0904675405464851E-2</v>
      </c>
      <c r="F4">
        <f>STDEVA(B2:B100)</f>
        <v>11.599430935591492</v>
      </c>
      <c r="G4">
        <f>STDEVA(C2:C100)</f>
        <v>3.3450941948491968</v>
      </c>
      <c r="I4">
        <f t="shared" si="0"/>
        <v>136.5</v>
      </c>
      <c r="J4">
        <f t="shared" si="0"/>
        <v>468</v>
      </c>
      <c r="K4">
        <f t="shared" si="1"/>
        <v>10.5</v>
      </c>
      <c r="N4">
        <f t="shared" si="2"/>
        <v>-0.34523387360221064</v>
      </c>
      <c r="O4">
        <f t="shared" si="3"/>
        <v>0.53807633710666669</v>
      </c>
      <c r="P4">
        <f t="shared" si="4"/>
        <v>-7.2159196807224504E-2</v>
      </c>
    </row>
    <row r="5" spans="1:16">
      <c r="A5">
        <v>1.93</v>
      </c>
      <c r="B5">
        <v>80</v>
      </c>
      <c r="C5">
        <v>10</v>
      </c>
      <c r="I5">
        <f t="shared" si="0"/>
        <v>154.4</v>
      </c>
      <c r="J5">
        <f t="shared" si="0"/>
        <v>800</v>
      </c>
      <c r="K5">
        <f t="shared" si="1"/>
        <v>19.3</v>
      </c>
      <c r="N5">
        <f t="shared" si="2"/>
        <v>1.8796066451676294</v>
      </c>
      <c r="O5">
        <f t="shared" si="3"/>
        <v>0.71049858877620631</v>
      </c>
      <c r="P5">
        <f t="shared" si="4"/>
        <v>1.123621778855354</v>
      </c>
    </row>
    <row r="6" spans="1:16">
      <c r="A6">
        <v>1.8</v>
      </c>
      <c r="B6">
        <v>84</v>
      </c>
      <c r="C6">
        <v>11</v>
      </c>
      <c r="E6" s="1" t="s">
        <v>8</v>
      </c>
      <c r="F6" s="1" t="s">
        <v>10</v>
      </c>
      <c r="G6" s="1" t="s">
        <v>9</v>
      </c>
      <c r="I6">
        <f t="shared" si="0"/>
        <v>151.20000000000002</v>
      </c>
      <c r="J6">
        <f t="shared" si="0"/>
        <v>924</v>
      </c>
      <c r="K6">
        <f t="shared" si="1"/>
        <v>19.8</v>
      </c>
      <c r="N6">
        <f t="shared" si="2"/>
        <v>0.27277738161163456</v>
      </c>
      <c r="O6">
        <f t="shared" si="3"/>
        <v>1.0553430921152855</v>
      </c>
      <c r="P6">
        <f t="shared" si="4"/>
        <v>1.4225670227709986</v>
      </c>
    </row>
    <row r="7" spans="1:16">
      <c r="A7">
        <v>1.8</v>
      </c>
      <c r="B7">
        <v>65</v>
      </c>
      <c r="C7">
        <v>5</v>
      </c>
      <c r="D7" t="s">
        <v>5</v>
      </c>
      <c r="E7">
        <f>AVERAGE(I2:I100)-AVERAGE($A$2:$A$100)*AVERAGE($B$2:$B$100)</f>
        <v>0.59019024970277201</v>
      </c>
      <c r="F7">
        <f>AVERAGE(J2:J100)-AVERAGE($B$2:$B$100)*AVERAGE($C$2:$C$100)</f>
        <v>-6.3210463733650499</v>
      </c>
      <c r="G7">
        <f>AVERAGE(K2:K100)-AVERAGE($A$2:$A$100)*AVERAGE($C$2:$C$100)</f>
        <v>-1.7431629013076488E-2</v>
      </c>
      <c r="I7">
        <f t="shared" si="0"/>
        <v>117</v>
      </c>
      <c r="J7">
        <f t="shared" si="0"/>
        <v>325</v>
      </c>
      <c r="K7">
        <f t="shared" si="1"/>
        <v>9</v>
      </c>
      <c r="N7">
        <f t="shared" si="2"/>
        <v>0.27277738161163456</v>
      </c>
      <c r="O7">
        <f t="shared" si="3"/>
        <v>-0.5826682987453411</v>
      </c>
      <c r="P7">
        <f t="shared" si="4"/>
        <v>-0.37110444072286913</v>
      </c>
    </row>
    <row r="8" spans="1:16">
      <c r="A8">
        <v>1.96</v>
      </c>
      <c r="B8">
        <v>90</v>
      </c>
      <c r="C8">
        <v>3</v>
      </c>
      <c r="D8" s="2" t="s">
        <v>7</v>
      </c>
      <c r="E8" s="2">
        <f>E7/(STDEVA($A$2:$A$100)*STDEVA($B$2:$B$100))</f>
        <v>0.62890019184408041</v>
      </c>
      <c r="F8" s="2">
        <f>F7/(STDEVA($B$2:$B$100)*STDEVA($C$2:$C$100))</f>
        <v>-0.16290857373783366</v>
      </c>
      <c r="G8" s="2">
        <f>G7/(STDEVA($A$2:$A$100)*STDEVA($C$2:$C$100))</f>
        <v>-6.4410401018791863E-2</v>
      </c>
      <c r="I8">
        <f t="shared" si="0"/>
        <v>176.4</v>
      </c>
      <c r="J8">
        <f t="shared" si="0"/>
        <v>270</v>
      </c>
      <c r="K8">
        <f t="shared" si="1"/>
        <v>5.88</v>
      </c>
      <c r="N8">
        <f t="shared" si="2"/>
        <v>2.2504133982959367</v>
      </c>
      <c r="O8">
        <f t="shared" si="3"/>
        <v>1.5726098471239045</v>
      </c>
      <c r="P8">
        <f t="shared" si="4"/>
        <v>-0.96899492855415836</v>
      </c>
    </row>
    <row r="9" spans="1:16">
      <c r="A9">
        <v>1.69</v>
      </c>
      <c r="B9">
        <v>65</v>
      </c>
      <c r="C9">
        <v>1</v>
      </c>
      <c r="D9" s="3" t="s">
        <v>14</v>
      </c>
      <c r="E9" s="3">
        <f>(1-E8^2)/SQRT(COUNT($A$2:$A$100)-1)</f>
        <v>0.11423684194552056</v>
      </c>
      <c r="F9" s="3">
        <f>(1-F8^2)/SQRT(COUNT($B$2:$B$100)-1)</f>
        <v>0.18396679849154191</v>
      </c>
      <c r="G9" s="3">
        <f>(1-G8^2)/SQRT(COUNT($C$2:$C$100)-1)</f>
        <v>0.18819820594549574</v>
      </c>
      <c r="I9">
        <f t="shared" si="0"/>
        <v>109.85</v>
      </c>
      <c r="J9">
        <f t="shared" si="0"/>
        <v>65</v>
      </c>
      <c r="K9">
        <f t="shared" si="1"/>
        <v>1.69</v>
      </c>
      <c r="N9">
        <f t="shared" si="2"/>
        <v>-1.086847379858825</v>
      </c>
      <c r="O9">
        <f t="shared" si="3"/>
        <v>-0.5826682987453411</v>
      </c>
      <c r="P9">
        <f t="shared" si="4"/>
        <v>-1.5668854163854475</v>
      </c>
    </row>
    <row r="10" spans="1:16">
      <c r="A10">
        <v>1.78</v>
      </c>
      <c r="B10">
        <v>65</v>
      </c>
      <c r="C10">
        <v>3</v>
      </c>
      <c r="I10">
        <f t="shared" si="0"/>
        <v>115.7</v>
      </c>
      <c r="J10">
        <f t="shared" si="0"/>
        <v>195</v>
      </c>
      <c r="K10">
        <f t="shared" si="1"/>
        <v>5.34</v>
      </c>
      <c r="N10">
        <f t="shared" si="2"/>
        <v>2.5572879526096489E-2</v>
      </c>
      <c r="O10">
        <f t="shared" si="3"/>
        <v>-0.5826682987453411</v>
      </c>
      <c r="P10">
        <f t="shared" si="4"/>
        <v>-0.96899492855415836</v>
      </c>
    </row>
    <row r="11" spans="1:16">
      <c r="A11">
        <v>1.88</v>
      </c>
      <c r="B11">
        <v>88</v>
      </c>
      <c r="C11">
        <v>5</v>
      </c>
      <c r="D11" t="s">
        <v>12</v>
      </c>
      <c r="E11">
        <f>COVAR($A$2:$A$100,$B$2:$B$100)</f>
        <v>0.59019024970273515</v>
      </c>
      <c r="F11">
        <f>COVAR($B$2:$B$100,$C$2:$C$100)</f>
        <v>-6.321046373365041</v>
      </c>
      <c r="G11">
        <f>COVAR($A$2:$A$100,$C$2:$C$100)</f>
        <v>-1.7431629013079666E-2</v>
      </c>
      <c r="I11">
        <f t="shared" si="0"/>
        <v>165.44</v>
      </c>
      <c r="J11">
        <f t="shared" si="0"/>
        <v>440</v>
      </c>
      <c r="K11">
        <f t="shared" si="1"/>
        <v>9.3999999999999986</v>
      </c>
      <c r="N11">
        <f t="shared" si="2"/>
        <v>1.2615953899537842</v>
      </c>
      <c r="O11">
        <f t="shared" si="3"/>
        <v>1.400187595454365</v>
      </c>
      <c r="P11">
        <f t="shared" si="4"/>
        <v>-0.37110444072286913</v>
      </c>
    </row>
    <row r="12" spans="1:16">
      <c r="A12">
        <v>1.83</v>
      </c>
      <c r="B12">
        <v>73</v>
      </c>
      <c r="C12">
        <v>1</v>
      </c>
      <c r="D12" t="s">
        <v>11</v>
      </c>
      <c r="E12">
        <f>CORREL(A2:A100,B2:B100)</f>
        <v>0.65136091298135756</v>
      </c>
      <c r="F12">
        <f>CORREL(B2:B100,C2:C100)</f>
        <v>-0.16872673708561342</v>
      </c>
      <c r="G12">
        <f>CORREL(A2:A100,C2:C100)</f>
        <v>-6.6710772483763794E-2</v>
      </c>
      <c r="I12">
        <f t="shared" si="0"/>
        <v>133.59</v>
      </c>
      <c r="J12">
        <f t="shared" si="0"/>
        <v>73</v>
      </c>
      <c r="K12">
        <f t="shared" si="1"/>
        <v>1.83</v>
      </c>
      <c r="N12">
        <f t="shared" si="2"/>
        <v>0.64358413473994169</v>
      </c>
      <c r="O12">
        <f t="shared" si="3"/>
        <v>0.10702070793281754</v>
      </c>
      <c r="P12">
        <f t="shared" si="4"/>
        <v>-1.5668854163854475</v>
      </c>
    </row>
    <row r="13" spans="1:16">
      <c r="A13">
        <v>1.81</v>
      </c>
      <c r="B13">
        <v>63</v>
      </c>
      <c r="C13">
        <v>4</v>
      </c>
      <c r="D13" t="s">
        <v>13</v>
      </c>
      <c r="E13">
        <f>(COUNT($A$2:$A$100)-1)/COUNT($A$2:$A$100)*E12</f>
        <v>0.62890019184406942</v>
      </c>
      <c r="F13">
        <f>(COUNT($B$2:$B$100)-1)/COUNT($B$2:$B$100)*F12</f>
        <v>-0.16290857373783366</v>
      </c>
      <c r="G13">
        <f>(COUNT($C$2:$C$100)-1)/COUNT($C$2:$C$100)*G12</f>
        <v>-6.4410401018806421E-2</v>
      </c>
      <c r="I13">
        <f t="shared" si="0"/>
        <v>114.03</v>
      </c>
      <c r="J13">
        <f t="shared" si="0"/>
        <v>252</v>
      </c>
      <c r="K13">
        <f t="shared" si="1"/>
        <v>7.24</v>
      </c>
      <c r="N13">
        <f t="shared" si="2"/>
        <v>0.39637963265440362</v>
      </c>
      <c r="O13">
        <f t="shared" si="3"/>
        <v>-0.75509055041488071</v>
      </c>
      <c r="P13">
        <f t="shared" si="4"/>
        <v>-0.67004968463851378</v>
      </c>
    </row>
    <row r="14" spans="1:16">
      <c r="A14">
        <v>1.7</v>
      </c>
      <c r="B14">
        <v>58</v>
      </c>
      <c r="C14">
        <v>8</v>
      </c>
      <c r="D14" s="4" t="s">
        <v>18</v>
      </c>
      <c r="I14">
        <f t="shared" si="0"/>
        <v>98.6</v>
      </c>
      <c r="J14">
        <f t="shared" si="0"/>
        <v>464</v>
      </c>
      <c r="K14">
        <f t="shared" si="1"/>
        <v>13.6</v>
      </c>
      <c r="N14">
        <f t="shared" si="2"/>
        <v>-0.96324512881605584</v>
      </c>
      <c r="O14">
        <f t="shared" si="3"/>
        <v>-1.1861461795887298</v>
      </c>
      <c r="P14">
        <f t="shared" si="4"/>
        <v>0.52573129102406468</v>
      </c>
    </row>
    <row r="15" spans="1:16">
      <c r="A15">
        <v>1.83</v>
      </c>
      <c r="B15">
        <v>88</v>
      </c>
      <c r="C15">
        <v>9</v>
      </c>
      <c r="D15" t="s">
        <v>15</v>
      </c>
      <c r="E15">
        <f>0.5*LN((1+E8)/(1-E8))</f>
        <v>0.73959464301648692</v>
      </c>
      <c r="F15">
        <f>0.5*LN((1+F8)/(1-F8))</f>
        <v>-0.16437312078522984</v>
      </c>
      <c r="G15">
        <f>0.5*LN((1+G8)/(1-G8))</f>
        <v>-6.4499696538990334E-2</v>
      </c>
      <c r="I15">
        <f t="shared" si="0"/>
        <v>161.04000000000002</v>
      </c>
      <c r="J15">
        <f t="shared" si="0"/>
        <v>792</v>
      </c>
      <c r="K15">
        <f t="shared" si="1"/>
        <v>16.47</v>
      </c>
      <c r="N15">
        <f t="shared" si="2"/>
        <v>0.64358413473994169</v>
      </c>
      <c r="O15">
        <f t="shared" si="3"/>
        <v>1.400187595454365</v>
      </c>
      <c r="P15">
        <f t="shared" si="4"/>
        <v>0.82467653493970938</v>
      </c>
    </row>
    <row r="16" spans="1:16">
      <c r="A16">
        <v>1.83</v>
      </c>
      <c r="B16">
        <v>77</v>
      </c>
      <c r="C16">
        <v>12</v>
      </c>
      <c r="D16" t="s">
        <v>16</v>
      </c>
      <c r="E16">
        <f>E15*SQRT(E2-3)</f>
        <v>3.7712075168897563</v>
      </c>
      <c r="F16">
        <f>F15*SQRT(F2-3)</f>
        <v>-0.8381417503940306</v>
      </c>
      <c r="G16">
        <f>G15*SQRT(G2-3)</f>
        <v>-0.3288852112731247</v>
      </c>
      <c r="I16">
        <f t="shared" si="0"/>
        <v>140.91</v>
      </c>
      <c r="J16">
        <f t="shared" si="0"/>
        <v>924</v>
      </c>
      <c r="K16">
        <f t="shared" si="1"/>
        <v>21.96</v>
      </c>
      <c r="N16">
        <f t="shared" si="2"/>
        <v>0.64358413473994169</v>
      </c>
      <c r="O16">
        <f t="shared" si="3"/>
        <v>0.45186521127189683</v>
      </c>
      <c r="P16">
        <f t="shared" si="4"/>
        <v>1.7215122666866431</v>
      </c>
    </row>
    <row r="17" spans="1:16">
      <c r="A17">
        <v>1.78</v>
      </c>
      <c r="B17">
        <v>65</v>
      </c>
      <c r="C17">
        <v>11</v>
      </c>
      <c r="D17" s="4" t="s">
        <v>17</v>
      </c>
      <c r="E17" s="4">
        <f>2*(1-0.5*(1+ERF(ABS(E16)/SQRT(2))))</f>
        <v>1.6245950317728131E-4</v>
      </c>
      <c r="F17" s="4">
        <f>2*(1-0.5*(1+ERF(ABS(F16)/SQRT(2))))</f>
        <v>0.40195109794007466</v>
      </c>
      <c r="G17" s="4">
        <f>2*(1-0.5*(1+ERF(ABS(G16)/SQRT(2))))</f>
        <v>0.74224245314674131</v>
      </c>
      <c r="I17">
        <f t="shared" si="0"/>
        <v>115.7</v>
      </c>
      <c r="J17">
        <f t="shared" si="0"/>
        <v>715</v>
      </c>
      <c r="K17">
        <f t="shared" si="1"/>
        <v>19.580000000000002</v>
      </c>
      <c r="N17">
        <f t="shared" si="2"/>
        <v>2.5572879526096489E-2</v>
      </c>
      <c r="O17">
        <f t="shared" si="3"/>
        <v>-0.5826682987453411</v>
      </c>
      <c r="P17">
        <f t="shared" si="4"/>
        <v>1.4225670227709986</v>
      </c>
    </row>
    <row r="18" spans="1:16">
      <c r="A18">
        <v>1.77</v>
      </c>
      <c r="B18">
        <v>95</v>
      </c>
      <c r="C18">
        <v>6</v>
      </c>
      <c r="D18" s="4" t="s">
        <v>19</v>
      </c>
      <c r="I18">
        <f t="shared" si="0"/>
        <v>168.15</v>
      </c>
      <c r="J18">
        <f t="shared" si="0"/>
        <v>570</v>
      </c>
      <c r="K18">
        <f t="shared" si="1"/>
        <v>10.620000000000001</v>
      </c>
      <c r="N18">
        <f t="shared" si="2"/>
        <v>-9.8029371516672556E-2</v>
      </c>
      <c r="O18">
        <f t="shared" si="3"/>
        <v>2.0036654762977535</v>
      </c>
      <c r="P18">
        <f t="shared" si="4"/>
        <v>-7.2159196807224504E-2</v>
      </c>
    </row>
    <row r="19" spans="1:16">
      <c r="A19">
        <v>1.77</v>
      </c>
      <c r="B19">
        <v>70</v>
      </c>
      <c r="C19">
        <v>6</v>
      </c>
      <c r="D19" t="s">
        <v>20</v>
      </c>
      <c r="E19">
        <f>E8*SQRT((E2-2)/(1-E8^2))</f>
        <v>4.2031124294560556</v>
      </c>
      <c r="F19">
        <f>F8*SQRT((F2-2)/(1-F8^2))</f>
        <v>-0.85795911077016251</v>
      </c>
      <c r="G19">
        <f>G8*SQRT((G2-2)/(1-G8^2))</f>
        <v>-0.33538268539875676</v>
      </c>
      <c r="I19">
        <f t="shared" si="0"/>
        <v>123.9</v>
      </c>
      <c r="J19">
        <f t="shared" si="0"/>
        <v>420</v>
      </c>
      <c r="K19">
        <f t="shared" si="1"/>
        <v>10.620000000000001</v>
      </c>
      <c r="N19">
        <f t="shared" si="2"/>
        <v>-9.8029371516672556E-2</v>
      </c>
      <c r="O19">
        <f t="shared" si="3"/>
        <v>-0.15161266957149191</v>
      </c>
      <c r="P19">
        <f t="shared" si="4"/>
        <v>-7.2159196807224504E-2</v>
      </c>
    </row>
    <row r="20" spans="1:16">
      <c r="A20">
        <v>1.61</v>
      </c>
      <c r="B20">
        <v>62</v>
      </c>
      <c r="C20">
        <v>9</v>
      </c>
      <c r="D20" t="s">
        <v>21</v>
      </c>
      <c r="E20">
        <f>COUNT($A$2:$A$100)-2</f>
        <v>27</v>
      </c>
      <c r="F20">
        <f>COUNT($B$2:$B$100)-2</f>
        <v>27</v>
      </c>
      <c r="G20">
        <f>COUNT($C$2:$C$100)-2</f>
        <v>27</v>
      </c>
      <c r="I20">
        <f t="shared" si="0"/>
        <v>99.820000000000007</v>
      </c>
      <c r="J20">
        <f t="shared" si="0"/>
        <v>558</v>
      </c>
      <c r="K20">
        <f t="shared" si="1"/>
        <v>14.49</v>
      </c>
      <c r="N20">
        <f t="shared" si="2"/>
        <v>-2.0756653882009743</v>
      </c>
      <c r="O20">
        <f t="shared" si="3"/>
        <v>-0.84130167624965047</v>
      </c>
      <c r="P20">
        <f t="shared" si="4"/>
        <v>0.82467653493970938</v>
      </c>
    </row>
    <row r="21" spans="1:16">
      <c r="A21">
        <v>1.75</v>
      </c>
      <c r="B21">
        <v>57</v>
      </c>
      <c r="C21">
        <v>7</v>
      </c>
      <c r="D21" s="4" t="s">
        <v>17</v>
      </c>
      <c r="E21" s="4">
        <f>2*TDIST(ABS(E19),E20,1)</f>
        <v>2.5808685653832327E-4</v>
      </c>
      <c r="F21" s="4">
        <f>2*TDIST(ABS(F19),F20,1)</f>
        <v>0.39846733555844527</v>
      </c>
      <c r="G21" s="4">
        <f>2*TDIST(ABS(G19),G20,1)</f>
        <v>0.73992844402372537</v>
      </c>
      <c r="I21">
        <f t="shared" si="0"/>
        <v>99.75</v>
      </c>
      <c r="J21">
        <f t="shared" si="0"/>
        <v>399</v>
      </c>
      <c r="K21">
        <f t="shared" si="1"/>
        <v>12.25</v>
      </c>
      <c r="N21">
        <f t="shared" si="2"/>
        <v>-0.34523387360221064</v>
      </c>
      <c r="O21">
        <f t="shared" si="3"/>
        <v>-1.2723573054234996</v>
      </c>
      <c r="P21">
        <f t="shared" si="4"/>
        <v>0.22678604710842012</v>
      </c>
    </row>
    <row r="22" spans="1:16">
      <c r="A22">
        <v>1.76</v>
      </c>
      <c r="B22">
        <v>59</v>
      </c>
      <c r="C22">
        <v>11</v>
      </c>
      <c r="D22" t="s">
        <v>22</v>
      </c>
      <c r="E22">
        <v>0.05</v>
      </c>
      <c r="F22">
        <v>0.05</v>
      </c>
      <c r="G22">
        <v>0.05</v>
      </c>
      <c r="I22">
        <f t="shared" si="0"/>
        <v>103.84</v>
      </c>
      <c r="J22">
        <f t="shared" si="0"/>
        <v>649</v>
      </c>
      <c r="K22">
        <f t="shared" si="1"/>
        <v>19.36</v>
      </c>
      <c r="N22">
        <f t="shared" si="2"/>
        <v>-0.2216316225594416</v>
      </c>
      <c r="O22">
        <f t="shared" si="3"/>
        <v>-1.0999350537539601</v>
      </c>
      <c r="P22">
        <f t="shared" si="4"/>
        <v>1.4225670227709986</v>
      </c>
    </row>
    <row r="23" spans="1:16">
      <c r="A23">
        <v>1.8</v>
      </c>
      <c r="B23">
        <v>78</v>
      </c>
      <c r="C23">
        <v>6</v>
      </c>
      <c r="D23" t="s">
        <v>23</v>
      </c>
      <c r="E23">
        <f>-TINV(E22,E20)</f>
        <v>-2.0518304929706748</v>
      </c>
      <c r="F23">
        <f>-TINV(F22,F20)</f>
        <v>-2.0518304929706748</v>
      </c>
      <c r="G23">
        <f>-TINV(G22,G20)</f>
        <v>-2.0518304929706748</v>
      </c>
      <c r="I23">
        <f t="shared" si="0"/>
        <v>140.4</v>
      </c>
      <c r="J23">
        <f t="shared" si="0"/>
        <v>468</v>
      </c>
      <c r="K23">
        <f t="shared" si="1"/>
        <v>10.8</v>
      </c>
      <c r="N23">
        <f t="shared" si="2"/>
        <v>0.27277738161163456</v>
      </c>
      <c r="O23">
        <f t="shared" si="3"/>
        <v>0.53807633710666669</v>
      </c>
      <c r="P23">
        <f t="shared" si="4"/>
        <v>-7.2159196807224504E-2</v>
      </c>
    </row>
    <row r="24" spans="1:16">
      <c r="A24">
        <v>1.68</v>
      </c>
      <c r="B24">
        <v>62</v>
      </c>
      <c r="C24">
        <v>9</v>
      </c>
      <c r="E24">
        <f>TINV(E22,E20)</f>
        <v>2.0518304929706748</v>
      </c>
      <c r="F24">
        <f>TINV(F22,F20)</f>
        <v>2.0518304929706748</v>
      </c>
      <c r="G24">
        <f>TINV(G22,G20)</f>
        <v>2.0518304929706748</v>
      </c>
      <c r="I24">
        <f t="shared" si="0"/>
        <v>104.16</v>
      </c>
      <c r="J24">
        <f t="shared" si="0"/>
        <v>558</v>
      </c>
      <c r="K24">
        <f t="shared" si="1"/>
        <v>15.12</v>
      </c>
      <c r="N24">
        <f t="shared" si="2"/>
        <v>-1.210449630901594</v>
      </c>
      <c r="O24">
        <f t="shared" si="3"/>
        <v>-0.84130167624965047</v>
      </c>
      <c r="P24">
        <f t="shared" si="4"/>
        <v>0.82467653493970938</v>
      </c>
    </row>
    <row r="25" spans="1:16">
      <c r="A25">
        <v>1.63</v>
      </c>
      <c r="B25">
        <v>48</v>
      </c>
      <c r="C25">
        <v>8</v>
      </c>
      <c r="I25">
        <f t="shared" si="0"/>
        <v>78.239999999999995</v>
      </c>
      <c r="J25">
        <f t="shared" si="0"/>
        <v>384</v>
      </c>
      <c r="K25">
        <f t="shared" si="1"/>
        <v>13.04</v>
      </c>
      <c r="N25">
        <f t="shared" si="2"/>
        <v>-1.8284608861154392</v>
      </c>
      <c r="O25">
        <f t="shared" si="3"/>
        <v>-2.048257437936428</v>
      </c>
      <c r="P25">
        <f t="shared" si="4"/>
        <v>0.52573129102406468</v>
      </c>
    </row>
    <row r="26" spans="1:16">
      <c r="A26">
        <v>1.82</v>
      </c>
      <c r="B26">
        <v>71</v>
      </c>
      <c r="C26">
        <v>8</v>
      </c>
      <c r="I26">
        <f t="shared" si="0"/>
        <v>129.22</v>
      </c>
      <c r="J26">
        <f t="shared" si="0"/>
        <v>568</v>
      </c>
      <c r="K26">
        <f t="shared" si="1"/>
        <v>14.56</v>
      </c>
      <c r="N26">
        <f t="shared" si="2"/>
        <v>0.51998188369717269</v>
      </c>
      <c r="O26">
        <f t="shared" si="3"/>
        <v>-6.5401543736722106E-2</v>
      </c>
      <c r="P26">
        <f t="shared" si="4"/>
        <v>0.52573129102406468</v>
      </c>
    </row>
    <row r="27" spans="1:16">
      <c r="A27">
        <v>1.87</v>
      </c>
      <c r="B27">
        <v>87</v>
      </c>
      <c r="C27">
        <v>1</v>
      </c>
      <c r="I27">
        <f t="shared" si="0"/>
        <v>162.69</v>
      </c>
      <c r="J27">
        <f t="shared" si="0"/>
        <v>87</v>
      </c>
      <c r="K27">
        <f t="shared" si="1"/>
        <v>1.87</v>
      </c>
      <c r="N27">
        <f t="shared" si="2"/>
        <v>1.1379931389110178</v>
      </c>
      <c r="O27">
        <f t="shared" si="3"/>
        <v>1.313976469619595</v>
      </c>
      <c r="P27">
        <f t="shared" si="4"/>
        <v>-1.5668854163854475</v>
      </c>
    </row>
    <row r="28" spans="1:16">
      <c r="A28">
        <v>1.82</v>
      </c>
      <c r="B28">
        <v>68</v>
      </c>
      <c r="C28">
        <v>4</v>
      </c>
      <c r="I28">
        <f t="shared" si="0"/>
        <v>123.76</v>
      </c>
      <c r="J28">
        <f t="shared" si="0"/>
        <v>272</v>
      </c>
      <c r="K28">
        <f t="shared" si="1"/>
        <v>7.28</v>
      </c>
      <c r="N28">
        <f t="shared" si="2"/>
        <v>0.51998188369717269</v>
      </c>
      <c r="O28">
        <f t="shared" si="3"/>
        <v>-0.32403492124103156</v>
      </c>
      <c r="P28">
        <f t="shared" si="4"/>
        <v>-0.67004968463851378</v>
      </c>
    </row>
    <row r="29" spans="1:16">
      <c r="A29">
        <v>1.73</v>
      </c>
      <c r="B29">
        <v>60</v>
      </c>
      <c r="C29">
        <v>8</v>
      </c>
      <c r="I29">
        <f t="shared" si="0"/>
        <v>103.8</v>
      </c>
      <c r="J29">
        <f t="shared" si="0"/>
        <v>480</v>
      </c>
      <c r="K29">
        <f t="shared" si="1"/>
        <v>13.84</v>
      </c>
      <c r="N29">
        <f t="shared" si="2"/>
        <v>-0.59243837568774871</v>
      </c>
      <c r="O29">
        <f t="shared" si="3"/>
        <v>-1.0137239279191901</v>
      </c>
      <c r="P29">
        <f t="shared" si="4"/>
        <v>0.52573129102406468</v>
      </c>
    </row>
    <row r="30" spans="1:16">
      <c r="A30" s="5">
        <v>1.68</v>
      </c>
      <c r="B30" s="5">
        <v>70</v>
      </c>
      <c r="C30" s="5">
        <v>2</v>
      </c>
      <c r="I30">
        <f t="shared" ref="I30:J30" si="5">A30*B30</f>
        <v>117.6</v>
      </c>
      <c r="J30">
        <f t="shared" si="5"/>
        <v>140</v>
      </c>
      <c r="K30">
        <f t="shared" si="1"/>
        <v>3.36</v>
      </c>
      <c r="N30">
        <f t="shared" si="2"/>
        <v>-1.210449630901594</v>
      </c>
      <c r="O30">
        <f t="shared" si="3"/>
        <v>-0.15161266957149191</v>
      </c>
      <c r="P30">
        <f t="shared" si="4"/>
        <v>-1.267940172469803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F34" sqref="F34"/>
    </sheetView>
  </sheetViews>
  <sheetFormatPr defaultRowHeight="15"/>
  <cols>
    <col min="4" max="4" width="14.7109375" customWidth="1"/>
    <col min="5" max="5" width="12" bestFit="1" customWidth="1"/>
  </cols>
  <sheetData>
    <row r="1" spans="1:16">
      <c r="A1" s="4" t="s">
        <v>1</v>
      </c>
      <c r="B1" s="4" t="s">
        <v>2</v>
      </c>
      <c r="C1" s="4" t="s">
        <v>0</v>
      </c>
      <c r="E1" t="s">
        <v>1</v>
      </c>
      <c r="F1" t="s">
        <v>2</v>
      </c>
      <c r="G1" t="s">
        <v>0</v>
      </c>
      <c r="N1" t="s">
        <v>24</v>
      </c>
      <c r="O1" t="s">
        <v>25</v>
      </c>
      <c r="P1" t="s">
        <v>26</v>
      </c>
    </row>
    <row r="2" spans="1:16">
      <c r="A2">
        <v>1.8</v>
      </c>
      <c r="B2">
        <v>78</v>
      </c>
      <c r="C2">
        <v>6</v>
      </c>
      <c r="D2" t="s">
        <v>6</v>
      </c>
      <c r="E2">
        <f>COUNT(A2:A100)</f>
        <v>29</v>
      </c>
      <c r="F2">
        <f>COUNT(B2:B100)</f>
        <v>29</v>
      </c>
      <c r="G2">
        <f>COUNT(C2:C100)</f>
        <v>29</v>
      </c>
      <c r="I2">
        <f>A2*B2</f>
        <v>140.4</v>
      </c>
      <c r="J2">
        <f>B2*C2</f>
        <v>468</v>
      </c>
      <c r="K2">
        <f>A2*C2</f>
        <v>10.8</v>
      </c>
      <c r="N2">
        <f>(A2-AVERAGE($A$2:$A$100))/STDEVA($A$2:$A$100)</f>
        <v>0.27277738161163456</v>
      </c>
      <c r="O2">
        <f>(B2-AVERAGE($B$2:$B$100))/STDEVA($B$2:$B$100)</f>
        <v>0.53807633710666669</v>
      </c>
      <c r="P2">
        <f>(C2-AVERAGE($C$2:$C$100))/STDEVA($C$2:$C$100)</f>
        <v>-7.2159196807224504E-2</v>
      </c>
    </row>
    <row r="3" spans="1:16">
      <c r="A3">
        <v>1.7</v>
      </c>
      <c r="B3">
        <v>77</v>
      </c>
      <c r="C3">
        <v>1</v>
      </c>
      <c r="D3" t="s">
        <v>3</v>
      </c>
      <c r="E3">
        <f>AVERAGE(A2:A100)</f>
        <v>1.7779310344827581</v>
      </c>
      <c r="F3">
        <f>AVERAGE(B2:B100)</f>
        <v>71.758620689655174</v>
      </c>
      <c r="G3">
        <f>AVERAGE(C2:C100)</f>
        <v>6.2413793103448274</v>
      </c>
      <c r="I3">
        <f t="shared" ref="I3:I29" si="0">A3*B3</f>
        <v>130.9</v>
      </c>
      <c r="J3">
        <f t="shared" ref="J3:J29" si="1">B3*C3</f>
        <v>77</v>
      </c>
      <c r="K3">
        <f t="shared" ref="K3:K29" si="2">A3*C3</f>
        <v>1.7</v>
      </c>
      <c r="N3">
        <f t="shared" ref="N3:N30" si="3">(A3-AVERAGE($A$2:$A$100))/STDEVA($A$2:$A$100)</f>
        <v>-0.96324512881605584</v>
      </c>
      <c r="O3">
        <f t="shared" ref="O3:O30" si="4">(B3-AVERAGE($B$2:$B$100))/STDEVA($B$2:$B$100)</f>
        <v>0.45186521127189683</v>
      </c>
      <c r="P3">
        <f t="shared" ref="P3:P30" si="5">(C3-AVERAGE($C$2:$C$100))/STDEVA($C$2:$C$100)</f>
        <v>-1.5668854163854475</v>
      </c>
    </row>
    <row r="4" spans="1:16">
      <c r="A4">
        <v>1.75</v>
      </c>
      <c r="B4">
        <v>78</v>
      </c>
      <c r="C4">
        <v>6</v>
      </c>
      <c r="D4" t="s">
        <v>4</v>
      </c>
      <c r="E4">
        <f>STDEVA(A2:A100)</f>
        <v>8.0904675405464851E-2</v>
      </c>
      <c r="F4">
        <f>STDEVA(B2:B100)</f>
        <v>11.599430935591492</v>
      </c>
      <c r="G4">
        <f>STDEVA(C2:C100)</f>
        <v>3.3450941948491968</v>
      </c>
      <c r="I4">
        <f t="shared" si="0"/>
        <v>136.5</v>
      </c>
      <c r="J4">
        <f t="shared" si="1"/>
        <v>468</v>
      </c>
      <c r="K4">
        <f t="shared" si="2"/>
        <v>10.5</v>
      </c>
      <c r="N4">
        <f t="shared" si="3"/>
        <v>-0.34523387360221064</v>
      </c>
      <c r="O4">
        <f t="shared" si="4"/>
        <v>0.53807633710666669</v>
      </c>
      <c r="P4">
        <f t="shared" si="5"/>
        <v>-7.2159196807224504E-2</v>
      </c>
    </row>
    <row r="5" spans="1:16">
      <c r="A5">
        <v>1.93</v>
      </c>
      <c r="B5">
        <v>80</v>
      </c>
      <c r="C5">
        <v>10</v>
      </c>
      <c r="I5">
        <f t="shared" si="0"/>
        <v>154.4</v>
      </c>
      <c r="J5">
        <f t="shared" si="1"/>
        <v>800</v>
      </c>
      <c r="K5">
        <f t="shared" si="2"/>
        <v>19.3</v>
      </c>
      <c r="N5">
        <f t="shared" si="3"/>
        <v>1.8796066451676294</v>
      </c>
      <c r="O5">
        <f t="shared" si="4"/>
        <v>0.71049858877620631</v>
      </c>
      <c r="P5">
        <f t="shared" si="5"/>
        <v>1.123621778855354</v>
      </c>
    </row>
    <row r="6" spans="1:16">
      <c r="A6">
        <v>1.8</v>
      </c>
      <c r="B6">
        <v>84</v>
      </c>
      <c r="C6">
        <v>11</v>
      </c>
      <c r="E6" s="1" t="s">
        <v>8</v>
      </c>
      <c r="F6" s="1" t="s">
        <v>10</v>
      </c>
      <c r="G6" s="1" t="s">
        <v>9</v>
      </c>
      <c r="I6">
        <f t="shared" si="0"/>
        <v>151.20000000000002</v>
      </c>
      <c r="J6">
        <f t="shared" si="1"/>
        <v>924</v>
      </c>
      <c r="K6">
        <f t="shared" si="2"/>
        <v>19.8</v>
      </c>
      <c r="N6">
        <f t="shared" si="3"/>
        <v>0.27277738161163456</v>
      </c>
      <c r="O6">
        <f t="shared" si="4"/>
        <v>1.0553430921152855</v>
      </c>
      <c r="P6">
        <f t="shared" si="5"/>
        <v>1.4225670227709986</v>
      </c>
    </row>
    <row r="7" spans="1:16">
      <c r="A7">
        <v>1.8</v>
      </c>
      <c r="B7">
        <v>65</v>
      </c>
      <c r="C7">
        <v>5</v>
      </c>
      <c r="D7" t="s">
        <v>5</v>
      </c>
      <c r="E7">
        <f>AVERAGE(I2:I100)-AVERAGE($A$2:$A$100)*AVERAGE($B$2:$B$100)</f>
        <v>0.59019024970277201</v>
      </c>
      <c r="F7">
        <f>AVERAGE(J2:J100)-AVERAGE($B$2:$B$100)*AVERAGE($C$2:$C$100)</f>
        <v>-6.3210463733650499</v>
      </c>
      <c r="G7">
        <f>AVERAGE(K2:K100)-AVERAGE($A$2:$A$100)*AVERAGE($C$2:$C$100)</f>
        <v>-1.7431629013076488E-2</v>
      </c>
      <c r="I7">
        <f t="shared" si="0"/>
        <v>117</v>
      </c>
      <c r="J7">
        <f t="shared" si="1"/>
        <v>325</v>
      </c>
      <c r="K7">
        <f t="shared" si="2"/>
        <v>9</v>
      </c>
      <c r="N7">
        <f t="shared" si="3"/>
        <v>0.27277738161163456</v>
      </c>
      <c r="O7">
        <f t="shared" si="4"/>
        <v>-0.5826682987453411</v>
      </c>
      <c r="P7">
        <f t="shared" si="5"/>
        <v>-0.37110444072286913</v>
      </c>
    </row>
    <row r="8" spans="1:16">
      <c r="A8">
        <v>1.96</v>
      </c>
      <c r="B8">
        <v>90</v>
      </c>
      <c r="C8">
        <v>3</v>
      </c>
      <c r="D8" s="2" t="s">
        <v>7</v>
      </c>
      <c r="E8" s="2">
        <f>E7/(STDEVA($A$2:$A$100)*STDEVA($B$2:$B$100))</f>
        <v>0.62890019184408041</v>
      </c>
      <c r="F8" s="2">
        <f>F7/(STDEVA($B$2:$B$100)*STDEVA($C$2:$C$100))</f>
        <v>-0.16290857373783366</v>
      </c>
      <c r="G8" s="2">
        <f>G7/(STDEVA($A$2:$A$100)*STDEVA($C$2:$C$100))</f>
        <v>-6.4410401018791863E-2</v>
      </c>
      <c r="I8">
        <f t="shared" si="0"/>
        <v>176.4</v>
      </c>
      <c r="J8">
        <f t="shared" si="1"/>
        <v>270</v>
      </c>
      <c r="K8">
        <f t="shared" si="2"/>
        <v>5.88</v>
      </c>
      <c r="N8">
        <f t="shared" si="3"/>
        <v>2.2504133982959367</v>
      </c>
      <c r="O8">
        <f t="shared" si="4"/>
        <v>1.5726098471239045</v>
      </c>
      <c r="P8">
        <f t="shared" si="5"/>
        <v>-0.96899492855415836</v>
      </c>
    </row>
    <row r="9" spans="1:16">
      <c r="A9">
        <v>1.69</v>
      </c>
      <c r="B9">
        <v>65</v>
      </c>
      <c r="C9">
        <v>1</v>
      </c>
      <c r="D9" s="3" t="s">
        <v>14</v>
      </c>
      <c r="E9" s="3">
        <f>(1-E8^2)/SQRT(COUNT($A$2:$A$100)-1)</f>
        <v>0.11423684194552056</v>
      </c>
      <c r="F9" s="3">
        <f>(1-F8^2)/SQRT(COUNT($B$2:$B$100)-1)</f>
        <v>0.18396679849154191</v>
      </c>
      <c r="G9" s="3">
        <f>(1-G8^2)/SQRT(COUNT($C$2:$C$100)-1)</f>
        <v>0.18819820594549574</v>
      </c>
      <c r="I9">
        <f t="shared" si="0"/>
        <v>109.85</v>
      </c>
      <c r="J9">
        <f t="shared" si="1"/>
        <v>65</v>
      </c>
      <c r="K9">
        <f t="shared" si="2"/>
        <v>1.69</v>
      </c>
      <c r="N9">
        <f t="shared" si="3"/>
        <v>-1.086847379858825</v>
      </c>
      <c r="O9">
        <f t="shared" si="4"/>
        <v>-0.5826682987453411</v>
      </c>
      <c r="P9">
        <f t="shared" si="5"/>
        <v>-1.5668854163854475</v>
      </c>
    </row>
    <row r="10" spans="1:16">
      <c r="A10">
        <v>1.78</v>
      </c>
      <c r="B10">
        <v>65</v>
      </c>
      <c r="C10">
        <v>3</v>
      </c>
      <c r="I10">
        <f t="shared" si="0"/>
        <v>115.7</v>
      </c>
      <c r="J10">
        <f t="shared" si="1"/>
        <v>195</v>
      </c>
      <c r="K10">
        <f t="shared" si="2"/>
        <v>5.34</v>
      </c>
      <c r="N10">
        <f t="shared" si="3"/>
        <v>2.5572879526096489E-2</v>
      </c>
      <c r="O10">
        <f t="shared" si="4"/>
        <v>-0.5826682987453411</v>
      </c>
      <c r="P10">
        <f t="shared" si="5"/>
        <v>-0.96899492855415836</v>
      </c>
    </row>
    <row r="11" spans="1:16">
      <c r="A11">
        <v>1.88</v>
      </c>
      <c r="B11">
        <v>88</v>
      </c>
      <c r="C11">
        <v>5</v>
      </c>
      <c r="D11" t="s">
        <v>12</v>
      </c>
      <c r="E11">
        <f>COVAR($A$2:$A$100,$B$2:$B$100)</f>
        <v>0.59019024970273515</v>
      </c>
      <c r="F11">
        <f>COVAR($B$2:$B$100,$C$2:$C$100)</f>
        <v>-6.321046373365041</v>
      </c>
      <c r="G11">
        <f>COVAR($A$2:$A$100,$C$2:$C$100)</f>
        <v>-1.7431629013079666E-2</v>
      </c>
      <c r="I11">
        <f t="shared" si="0"/>
        <v>165.44</v>
      </c>
      <c r="J11">
        <f t="shared" si="1"/>
        <v>440</v>
      </c>
      <c r="K11">
        <f t="shared" si="2"/>
        <v>9.3999999999999986</v>
      </c>
      <c r="N11">
        <f t="shared" si="3"/>
        <v>1.2615953899537842</v>
      </c>
      <c r="O11">
        <f t="shared" si="4"/>
        <v>1.400187595454365</v>
      </c>
      <c r="P11">
        <f t="shared" si="5"/>
        <v>-0.37110444072286913</v>
      </c>
    </row>
    <row r="12" spans="1:16">
      <c r="A12">
        <v>1.83</v>
      </c>
      <c r="B12">
        <v>73</v>
      </c>
      <c r="C12">
        <v>1</v>
      </c>
      <c r="D12" t="s">
        <v>11</v>
      </c>
      <c r="E12">
        <f>CORREL(A2:A100,B2:B100)</f>
        <v>0.65136091298135756</v>
      </c>
      <c r="F12">
        <f>CORREL(B2:B100,C2:C100)</f>
        <v>-0.16872673708561342</v>
      </c>
      <c r="G12">
        <f>CORREL(A2:A100,C2:C100)</f>
        <v>-6.6710772483763794E-2</v>
      </c>
      <c r="I12">
        <f t="shared" si="0"/>
        <v>133.59</v>
      </c>
      <c r="J12">
        <f t="shared" si="1"/>
        <v>73</v>
      </c>
      <c r="K12">
        <f t="shared" si="2"/>
        <v>1.83</v>
      </c>
      <c r="N12">
        <f t="shared" si="3"/>
        <v>0.64358413473994169</v>
      </c>
      <c r="O12">
        <f t="shared" si="4"/>
        <v>0.10702070793281754</v>
      </c>
      <c r="P12">
        <f t="shared" si="5"/>
        <v>-1.5668854163854475</v>
      </c>
    </row>
    <row r="13" spans="1:16">
      <c r="A13">
        <v>1.81</v>
      </c>
      <c r="B13">
        <v>63</v>
      </c>
      <c r="C13">
        <v>4</v>
      </c>
      <c r="D13" t="s">
        <v>13</v>
      </c>
      <c r="E13">
        <f>(COUNT($A$2:$A$100)-1)/COUNT($A$2:$A$100)*E12</f>
        <v>0.62890019184406942</v>
      </c>
      <c r="F13">
        <f>(COUNT($B$2:$B$100)-1)/COUNT($B$2:$B$100)*F12</f>
        <v>-0.16290857373783366</v>
      </c>
      <c r="G13">
        <f>(COUNT($C$2:$C$100)-1)/COUNT($C$2:$C$100)*G12</f>
        <v>-6.4410401018806421E-2</v>
      </c>
      <c r="I13">
        <f t="shared" si="0"/>
        <v>114.03</v>
      </c>
      <c r="J13">
        <f t="shared" si="1"/>
        <v>252</v>
      </c>
      <c r="K13">
        <f t="shared" si="2"/>
        <v>7.24</v>
      </c>
      <c r="N13">
        <f t="shared" si="3"/>
        <v>0.39637963265440362</v>
      </c>
      <c r="O13">
        <f t="shared" si="4"/>
        <v>-0.75509055041488071</v>
      </c>
      <c r="P13">
        <f t="shared" si="5"/>
        <v>-0.67004968463851378</v>
      </c>
    </row>
    <row r="14" spans="1:16">
      <c r="A14">
        <v>1.7</v>
      </c>
      <c r="B14">
        <v>58</v>
      </c>
      <c r="C14">
        <v>8</v>
      </c>
      <c r="D14" s="4" t="s">
        <v>18</v>
      </c>
      <c r="I14">
        <f t="shared" si="0"/>
        <v>98.6</v>
      </c>
      <c r="J14">
        <f t="shared" si="1"/>
        <v>464</v>
      </c>
      <c r="K14">
        <f t="shared" si="2"/>
        <v>13.6</v>
      </c>
      <c r="N14">
        <f t="shared" si="3"/>
        <v>-0.96324512881605584</v>
      </c>
      <c r="O14">
        <f t="shared" si="4"/>
        <v>-1.1861461795887298</v>
      </c>
      <c r="P14">
        <f t="shared" si="5"/>
        <v>0.52573129102406468</v>
      </c>
    </row>
    <row r="15" spans="1:16">
      <c r="A15">
        <v>1.83</v>
      </c>
      <c r="B15">
        <v>88</v>
      </c>
      <c r="C15">
        <v>9</v>
      </c>
      <c r="D15" t="s">
        <v>15</v>
      </c>
      <c r="E15">
        <f>0.5*LN((1+E8)/(1-E8))</f>
        <v>0.73959464301648692</v>
      </c>
      <c r="F15">
        <f>0.5*LN((1+F8)/(1-F8))</f>
        <v>-0.16437312078522984</v>
      </c>
      <c r="G15">
        <f>0.5*LN((1+G8)/(1-G8))</f>
        <v>-6.4499696538990334E-2</v>
      </c>
      <c r="I15">
        <f t="shared" si="0"/>
        <v>161.04000000000002</v>
      </c>
      <c r="J15">
        <f t="shared" si="1"/>
        <v>792</v>
      </c>
      <c r="K15">
        <f t="shared" si="2"/>
        <v>16.47</v>
      </c>
      <c r="N15">
        <f t="shared" si="3"/>
        <v>0.64358413473994169</v>
      </c>
      <c r="O15">
        <f t="shared" si="4"/>
        <v>1.400187595454365</v>
      </c>
      <c r="P15">
        <f t="shared" si="5"/>
        <v>0.82467653493970938</v>
      </c>
    </row>
    <row r="16" spans="1:16">
      <c r="A16">
        <v>1.83</v>
      </c>
      <c r="B16">
        <v>77</v>
      </c>
      <c r="C16">
        <v>12</v>
      </c>
      <c r="D16" t="s">
        <v>16</v>
      </c>
      <c r="E16">
        <f>E15*SQRT(E2-3)</f>
        <v>3.7712075168897563</v>
      </c>
      <c r="F16">
        <f>F15*SQRT(F2-3)</f>
        <v>-0.8381417503940306</v>
      </c>
      <c r="G16">
        <f>G15*SQRT(G2-3)</f>
        <v>-0.3288852112731247</v>
      </c>
      <c r="I16">
        <f t="shared" si="0"/>
        <v>140.91</v>
      </c>
      <c r="J16">
        <f t="shared" si="1"/>
        <v>924</v>
      </c>
      <c r="K16">
        <f t="shared" si="2"/>
        <v>21.96</v>
      </c>
      <c r="N16">
        <f t="shared" si="3"/>
        <v>0.64358413473994169</v>
      </c>
      <c r="O16">
        <f t="shared" si="4"/>
        <v>0.45186521127189683</v>
      </c>
      <c r="P16">
        <f t="shared" si="5"/>
        <v>1.7215122666866431</v>
      </c>
    </row>
    <row r="17" spans="1:16">
      <c r="A17">
        <v>1.78</v>
      </c>
      <c r="B17">
        <v>65</v>
      </c>
      <c r="C17">
        <v>11</v>
      </c>
      <c r="D17" s="4" t="s">
        <v>17</v>
      </c>
      <c r="E17" s="4">
        <f>2*(1-0.5*(1+ERF(ABS(E16)/SQRT(2))))</f>
        <v>1.6245950317728131E-4</v>
      </c>
      <c r="F17" s="4">
        <f>2*(1-0.5*(1+ERF(ABS(F16)/SQRT(2))))</f>
        <v>0.40195109794007466</v>
      </c>
      <c r="G17" s="4">
        <f>2*(1-0.5*(1+ERF(ABS(G16)/SQRT(2))))</f>
        <v>0.74224245314674131</v>
      </c>
      <c r="I17">
        <f t="shared" si="0"/>
        <v>115.7</v>
      </c>
      <c r="J17">
        <f t="shared" si="1"/>
        <v>715</v>
      </c>
      <c r="K17">
        <f t="shared" si="2"/>
        <v>19.580000000000002</v>
      </c>
      <c r="N17">
        <f t="shared" si="3"/>
        <v>2.5572879526096489E-2</v>
      </c>
      <c r="O17">
        <f t="shared" si="4"/>
        <v>-0.5826682987453411</v>
      </c>
      <c r="P17">
        <f t="shared" si="5"/>
        <v>1.4225670227709986</v>
      </c>
    </row>
    <row r="18" spans="1:16">
      <c r="A18">
        <v>1.77</v>
      </c>
      <c r="B18">
        <v>95</v>
      </c>
      <c r="C18">
        <v>6</v>
      </c>
      <c r="D18" s="4" t="s">
        <v>19</v>
      </c>
      <c r="I18">
        <f t="shared" si="0"/>
        <v>168.15</v>
      </c>
      <c r="J18">
        <f t="shared" si="1"/>
        <v>570</v>
      </c>
      <c r="K18">
        <f t="shared" si="2"/>
        <v>10.620000000000001</v>
      </c>
      <c r="N18">
        <f t="shared" si="3"/>
        <v>-9.8029371516672556E-2</v>
      </c>
      <c r="O18">
        <f t="shared" si="4"/>
        <v>2.0036654762977535</v>
      </c>
      <c r="P18">
        <f t="shared" si="5"/>
        <v>-7.2159196807224504E-2</v>
      </c>
    </row>
    <row r="19" spans="1:16">
      <c r="A19">
        <v>1.77</v>
      </c>
      <c r="B19">
        <v>70</v>
      </c>
      <c r="C19">
        <v>6</v>
      </c>
      <c r="D19" t="s">
        <v>20</v>
      </c>
      <c r="E19">
        <f>E8*SQRT((E2-2)/(1-E8^2))</f>
        <v>4.2031124294560556</v>
      </c>
      <c r="F19">
        <f>F8*SQRT((F2-2)/(1-F8^2))</f>
        <v>-0.85795911077016251</v>
      </c>
      <c r="G19">
        <f>G8*SQRT((G2-2)/(1-G8^2))</f>
        <v>-0.33538268539875676</v>
      </c>
      <c r="I19">
        <f t="shared" si="0"/>
        <v>123.9</v>
      </c>
      <c r="J19">
        <f t="shared" si="1"/>
        <v>420</v>
      </c>
      <c r="K19">
        <f t="shared" si="2"/>
        <v>10.620000000000001</v>
      </c>
      <c r="N19">
        <f t="shared" si="3"/>
        <v>-9.8029371516672556E-2</v>
      </c>
      <c r="O19">
        <f t="shared" si="4"/>
        <v>-0.15161266957149191</v>
      </c>
      <c r="P19">
        <f t="shared" si="5"/>
        <v>-7.2159196807224504E-2</v>
      </c>
    </row>
    <row r="20" spans="1:16">
      <c r="A20">
        <v>1.61</v>
      </c>
      <c r="B20">
        <v>62</v>
      </c>
      <c r="C20">
        <v>9</v>
      </c>
      <c r="D20" t="s">
        <v>21</v>
      </c>
      <c r="E20">
        <f>COUNT($A$2:$A$100)-2</f>
        <v>27</v>
      </c>
      <c r="F20">
        <f>COUNT($B$2:$B$100)-2</f>
        <v>27</v>
      </c>
      <c r="G20">
        <f>COUNT($C$2:$C$100)-2</f>
        <v>27</v>
      </c>
      <c r="I20">
        <f t="shared" si="0"/>
        <v>99.820000000000007</v>
      </c>
      <c r="J20">
        <f t="shared" si="1"/>
        <v>558</v>
      </c>
      <c r="K20">
        <f t="shared" si="2"/>
        <v>14.49</v>
      </c>
      <c r="N20">
        <f t="shared" si="3"/>
        <v>-2.0756653882009743</v>
      </c>
      <c r="O20">
        <f t="shared" si="4"/>
        <v>-0.84130167624965047</v>
      </c>
      <c r="P20">
        <f t="shared" si="5"/>
        <v>0.82467653493970938</v>
      </c>
    </row>
    <row r="21" spans="1:16">
      <c r="A21">
        <v>1.75</v>
      </c>
      <c r="B21">
        <v>57</v>
      </c>
      <c r="C21">
        <v>7</v>
      </c>
      <c r="D21" s="4" t="s">
        <v>17</v>
      </c>
      <c r="E21" s="4">
        <f>2*TDIST(ABS(E19),E20,1)</f>
        <v>2.5808685653832327E-4</v>
      </c>
      <c r="F21" s="4">
        <f>2*TDIST(ABS(F19),F20,1)</f>
        <v>0.39846733555844527</v>
      </c>
      <c r="G21" s="4">
        <f>2*TDIST(ABS(G19),G20,1)</f>
        <v>0.73992844402372537</v>
      </c>
      <c r="I21">
        <f t="shared" si="0"/>
        <v>99.75</v>
      </c>
      <c r="J21">
        <f t="shared" si="1"/>
        <v>399</v>
      </c>
      <c r="K21">
        <f t="shared" si="2"/>
        <v>12.25</v>
      </c>
      <c r="N21">
        <f t="shared" si="3"/>
        <v>-0.34523387360221064</v>
      </c>
      <c r="O21">
        <f t="shared" si="4"/>
        <v>-1.2723573054234996</v>
      </c>
      <c r="P21">
        <f t="shared" si="5"/>
        <v>0.22678604710842012</v>
      </c>
    </row>
    <row r="22" spans="1:16">
      <c r="A22">
        <v>1.76</v>
      </c>
      <c r="B22">
        <v>59</v>
      </c>
      <c r="C22">
        <v>11</v>
      </c>
      <c r="D22" t="s">
        <v>22</v>
      </c>
      <c r="E22">
        <v>0.05</v>
      </c>
      <c r="F22">
        <v>0.05</v>
      </c>
      <c r="G22">
        <v>0.05</v>
      </c>
      <c r="I22">
        <f t="shared" si="0"/>
        <v>103.84</v>
      </c>
      <c r="J22">
        <f t="shared" si="1"/>
        <v>649</v>
      </c>
      <c r="K22">
        <f t="shared" si="2"/>
        <v>19.36</v>
      </c>
      <c r="N22">
        <f t="shared" si="3"/>
        <v>-0.2216316225594416</v>
      </c>
      <c r="O22">
        <f t="shared" si="4"/>
        <v>-1.0999350537539601</v>
      </c>
      <c r="P22">
        <f t="shared" si="5"/>
        <v>1.4225670227709986</v>
      </c>
    </row>
    <row r="23" spans="1:16">
      <c r="A23">
        <v>1.8</v>
      </c>
      <c r="B23">
        <v>78</v>
      </c>
      <c r="C23">
        <v>6</v>
      </c>
      <c r="D23" t="s">
        <v>23</v>
      </c>
      <c r="E23">
        <f>-TINV(E22,E20)</f>
        <v>-2.0518304929706748</v>
      </c>
      <c r="F23">
        <f>-TINV(F22,F20)</f>
        <v>-2.0518304929706748</v>
      </c>
      <c r="G23">
        <f>-TINV(G22,G20)</f>
        <v>-2.0518304929706748</v>
      </c>
      <c r="I23">
        <f t="shared" si="0"/>
        <v>140.4</v>
      </c>
      <c r="J23">
        <f t="shared" si="1"/>
        <v>468</v>
      </c>
      <c r="K23">
        <f t="shared" si="2"/>
        <v>10.8</v>
      </c>
      <c r="N23">
        <f t="shared" si="3"/>
        <v>0.27277738161163456</v>
      </c>
      <c r="O23">
        <f t="shared" si="4"/>
        <v>0.53807633710666669</v>
      </c>
      <c r="P23">
        <f t="shared" si="5"/>
        <v>-7.2159196807224504E-2</v>
      </c>
    </row>
    <row r="24" spans="1:16">
      <c r="A24">
        <v>1.68</v>
      </c>
      <c r="B24">
        <v>62</v>
      </c>
      <c r="C24">
        <v>9</v>
      </c>
      <c r="E24">
        <f>TINV(E22,E20)</f>
        <v>2.0518304929706748</v>
      </c>
      <c r="F24">
        <f>TINV(F22,F20)</f>
        <v>2.0518304929706748</v>
      </c>
      <c r="G24">
        <f>TINV(G22,G20)</f>
        <v>2.0518304929706748</v>
      </c>
      <c r="I24">
        <f t="shared" si="0"/>
        <v>104.16</v>
      </c>
      <c r="J24">
        <f t="shared" si="1"/>
        <v>558</v>
      </c>
      <c r="K24">
        <f t="shared" si="2"/>
        <v>15.12</v>
      </c>
      <c r="N24">
        <f t="shared" si="3"/>
        <v>-1.210449630901594</v>
      </c>
      <c r="O24">
        <f t="shared" si="4"/>
        <v>-0.84130167624965047</v>
      </c>
      <c r="P24">
        <f t="shared" si="5"/>
        <v>0.82467653493970938</v>
      </c>
    </row>
    <row r="25" spans="1:16">
      <c r="A25">
        <v>1.63</v>
      </c>
      <c r="B25">
        <v>48</v>
      </c>
      <c r="C25">
        <v>8</v>
      </c>
      <c r="I25">
        <f t="shared" si="0"/>
        <v>78.239999999999995</v>
      </c>
      <c r="J25">
        <f t="shared" si="1"/>
        <v>384</v>
      </c>
      <c r="K25">
        <f t="shared" si="2"/>
        <v>13.04</v>
      </c>
      <c r="N25">
        <f t="shared" si="3"/>
        <v>-1.8284608861154392</v>
      </c>
      <c r="O25">
        <f t="shared" si="4"/>
        <v>-2.048257437936428</v>
      </c>
      <c r="P25">
        <f t="shared" si="5"/>
        <v>0.52573129102406468</v>
      </c>
    </row>
    <row r="26" spans="1:16">
      <c r="A26">
        <v>1.82</v>
      </c>
      <c r="B26">
        <v>71</v>
      </c>
      <c r="C26">
        <v>8</v>
      </c>
      <c r="I26">
        <f t="shared" si="0"/>
        <v>129.22</v>
      </c>
      <c r="J26">
        <f t="shared" si="1"/>
        <v>568</v>
      </c>
      <c r="K26">
        <f t="shared" si="2"/>
        <v>14.56</v>
      </c>
      <c r="N26">
        <f t="shared" si="3"/>
        <v>0.51998188369717269</v>
      </c>
      <c r="O26">
        <f t="shared" si="4"/>
        <v>-6.5401543736722106E-2</v>
      </c>
      <c r="P26">
        <f t="shared" si="5"/>
        <v>0.52573129102406468</v>
      </c>
    </row>
    <row r="27" spans="1:16">
      <c r="A27">
        <v>1.87</v>
      </c>
      <c r="B27">
        <v>87</v>
      </c>
      <c r="C27">
        <v>1</v>
      </c>
      <c r="I27">
        <f t="shared" si="0"/>
        <v>162.69</v>
      </c>
      <c r="J27">
        <f t="shared" si="1"/>
        <v>87</v>
      </c>
      <c r="K27">
        <f t="shared" si="2"/>
        <v>1.87</v>
      </c>
      <c r="N27">
        <f t="shared" si="3"/>
        <v>1.1379931389110178</v>
      </c>
      <c r="O27">
        <f t="shared" si="4"/>
        <v>1.313976469619595</v>
      </c>
      <c r="P27">
        <f t="shared" si="5"/>
        <v>-1.5668854163854475</v>
      </c>
    </row>
    <row r="28" spans="1:16">
      <c r="A28">
        <v>1.82</v>
      </c>
      <c r="B28">
        <v>68</v>
      </c>
      <c r="C28">
        <v>4</v>
      </c>
      <c r="I28">
        <f t="shared" si="0"/>
        <v>123.76</v>
      </c>
      <c r="J28">
        <f t="shared" si="1"/>
        <v>272</v>
      </c>
      <c r="K28">
        <f t="shared" si="2"/>
        <v>7.28</v>
      </c>
      <c r="N28">
        <f t="shared" si="3"/>
        <v>0.51998188369717269</v>
      </c>
      <c r="O28">
        <f t="shared" si="4"/>
        <v>-0.32403492124103156</v>
      </c>
      <c r="P28">
        <f t="shared" si="5"/>
        <v>-0.67004968463851378</v>
      </c>
    </row>
    <row r="29" spans="1:16">
      <c r="A29">
        <v>1.73</v>
      </c>
      <c r="B29">
        <v>60</v>
      </c>
      <c r="C29">
        <v>8</v>
      </c>
      <c r="I29">
        <f t="shared" si="0"/>
        <v>103.8</v>
      </c>
      <c r="J29">
        <f t="shared" si="1"/>
        <v>480</v>
      </c>
      <c r="K29">
        <f t="shared" si="2"/>
        <v>13.84</v>
      </c>
      <c r="N29">
        <f t="shared" si="3"/>
        <v>-0.59243837568774871</v>
      </c>
      <c r="O29">
        <f t="shared" si="4"/>
        <v>-1.0137239279191901</v>
      </c>
      <c r="P29">
        <f t="shared" si="5"/>
        <v>0.52573129102406468</v>
      </c>
    </row>
    <row r="30" spans="1:16">
      <c r="A30" s="5">
        <v>1.68</v>
      </c>
      <c r="B30" s="5">
        <v>70</v>
      </c>
      <c r="C30" s="5">
        <v>2</v>
      </c>
      <c r="I30">
        <f t="shared" ref="I30" si="6">A30*B30</f>
        <v>117.6</v>
      </c>
      <c r="J30">
        <f t="shared" ref="J30" si="7">B30*C30</f>
        <v>140</v>
      </c>
      <c r="K30">
        <f t="shared" ref="K30" si="8">A30*C30</f>
        <v>3.36</v>
      </c>
      <c r="N30">
        <f t="shared" si="3"/>
        <v>-1.210449630901594</v>
      </c>
      <c r="O30">
        <f t="shared" si="4"/>
        <v>-0.15161266957149191</v>
      </c>
      <c r="P30">
        <f t="shared" si="5"/>
        <v>-1.267940172469803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2021</vt:lpstr>
      <vt:lpstr>2020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</cp:lastModifiedBy>
  <dcterms:created xsi:type="dcterms:W3CDTF">2020-11-05T11:00:05Z</dcterms:created>
  <dcterms:modified xsi:type="dcterms:W3CDTF">2023-11-14T07:41:02Z</dcterms:modified>
</cp:coreProperties>
</file>